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d\OneDrive\Documents\CloudStation\Dossier de travail Vero\WD-TITE VERO\WD - AAPPE\AAPPE - Evenements hors AG\2021\2021-07-02 Etats frais\Powerpoint\"/>
    </mc:Choice>
  </mc:AlternateContent>
  <xr:revisionPtr revIDLastSave="0" documentId="8_{76B4D0DF-5146-4245-A2C6-CA7993B24344}" xr6:coauthVersionLast="47" xr6:coauthVersionMax="47" xr10:uidLastSave="{00000000-0000-0000-0000-000000000000}"/>
  <bookViews>
    <workbookView xWindow="-108" yWindow="-108" windowWidth="20376" windowHeight="12216" activeTab="2" xr2:uid="{00000000-000D-0000-FFFF-FFFF00000000}"/>
  </bookViews>
  <sheets>
    <sheet name="EDF SI Poursuivant" sheetId="1" r:id="rId1"/>
    <sheet name="EDF SI Adjudictaire" sheetId="7" r:id="rId2"/>
    <sheet name="EDF Sûretés" sheetId="11" r:id="rId3"/>
    <sheet name="Emoluments" sheetId="10" r:id="rId4"/>
    <sheet name="tranches emolument" sheetId="8" r:id="rId5"/>
  </sheets>
  <definedNames>
    <definedName name="_xlnm.Print_Titles" localSheetId="0">'EDF SI Poursuivant'!$7:$8</definedName>
    <definedName name="_xlnm.Print_Area" localSheetId="0">'EDF SI Poursuivant'!$A$1:$M$164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9" i="11" l="1"/>
  <c r="I23" i="11" s="1"/>
  <c r="F25" i="11"/>
  <c r="D25" i="11"/>
  <c r="I22" i="11"/>
  <c r="I21" i="11" a="1"/>
  <c r="I21" i="11" s="1"/>
  <c r="I25" i="11" l="1"/>
  <c r="H19" i="11"/>
  <c r="H18" i="11"/>
  <c r="H25" i="11" l="1"/>
  <c r="K23" i="11"/>
  <c r="L23" i="11" s="1"/>
  <c r="E34" i="10"/>
  <c r="G19" i="11"/>
  <c r="K11" i="11"/>
  <c r="L11" i="11" s="1"/>
  <c r="K10" i="11"/>
  <c r="L10" i="11" s="1"/>
  <c r="K9" i="11"/>
  <c r="L9" i="11" s="1"/>
  <c r="K8" i="11"/>
  <c r="L8" i="11" s="1"/>
  <c r="K7" i="11"/>
  <c r="L7" i="11" s="1"/>
  <c r="K6" i="11"/>
  <c r="L6" i="11" s="1"/>
  <c r="F6" i="11"/>
  <c r="K5" i="11"/>
  <c r="L5" i="11" s="1"/>
  <c r="G18" i="11" l="1"/>
  <c r="G25" i="11" s="1"/>
  <c r="K21" i="11"/>
  <c r="K22" i="11"/>
  <c r="L21" i="11" l="1"/>
  <c r="K25" i="11"/>
  <c r="L22" i="11"/>
  <c r="L25" i="11" l="1"/>
  <c r="L26" i="11" s="1"/>
  <c r="C28" i="8" l="1" a="1"/>
  <c r="C28" i="8" s="1"/>
  <c r="C27" i="8" a="1"/>
  <c r="C27" i="8" s="1"/>
  <c r="D27" i="8" s="1"/>
  <c r="C26" i="8" a="1"/>
  <c r="C26" i="8" s="1"/>
  <c r="D26" i="8" s="1"/>
  <c r="C25" i="8" a="1"/>
  <c r="C25" i="8" s="1"/>
  <c r="D25" i="8" s="1"/>
  <c r="C24" i="8" a="1"/>
  <c r="C24" i="8" s="1"/>
  <c r="D24" i="8" s="1"/>
  <c r="C20" i="8"/>
  <c r="C19" i="8"/>
  <c r="D19" i="8" s="1"/>
  <c r="C18" i="8"/>
  <c r="D18" i="8" s="1"/>
  <c r="C17" i="8"/>
  <c r="D17" i="8" s="1"/>
  <c r="C13" i="8"/>
  <c r="C12" i="8"/>
  <c r="D12" i="8" s="1"/>
  <c r="C11" i="8"/>
  <c r="D11" i="8" s="1"/>
  <c r="C10" i="8"/>
  <c r="D10" i="8" s="1"/>
  <c r="J51" i="1"/>
  <c r="J48" i="1"/>
  <c r="C14" i="10"/>
  <c r="G14" i="10" s="1"/>
  <c r="G15" i="10" s="1"/>
  <c r="G16" i="10" s="1"/>
  <c r="D35" i="8"/>
  <c r="D34" i="8"/>
  <c r="D33" i="8"/>
  <c r="E32" i="8"/>
  <c r="D32" i="8"/>
  <c r="C23" i="10"/>
  <c r="E23" i="10" s="1"/>
  <c r="E24" i="10" s="1"/>
  <c r="C20" i="10"/>
  <c r="E20" i="10" s="1"/>
  <c r="E21" i="10" s="1"/>
  <c r="C17" i="10"/>
  <c r="C18" i="10" s="1"/>
  <c r="E24" i="8" l="1"/>
  <c r="E25" i="8" s="1"/>
  <c r="E26" i="8" s="1"/>
  <c r="E27" i="8" s="1"/>
  <c r="E17" i="8"/>
  <c r="E18" i="8" s="1"/>
  <c r="E10" i="8"/>
  <c r="E11" i="8" s="1"/>
  <c r="E12" i="8" s="1"/>
  <c r="I14" i="10"/>
  <c r="I15" i="10" s="1"/>
  <c r="E14" i="10"/>
  <c r="E15" i="10" s="1"/>
  <c r="E16" i="10" s="1"/>
  <c r="E33" i="8"/>
  <c r="E34" i="8" s="1"/>
  <c r="E35" i="8" s="1"/>
  <c r="E35" i="10" s="1"/>
  <c r="E36" i="10" s="1"/>
  <c r="C15" i="10"/>
  <c r="C16" i="10" s="1"/>
  <c r="C24" i="10"/>
  <c r="C25" i="10" s="1"/>
  <c r="C21" i="10"/>
  <c r="E22" i="10"/>
  <c r="E25" i="10"/>
  <c r="E17" i="10"/>
  <c r="E18" i="10" s="1"/>
  <c r="G17" i="10"/>
  <c r="G18" i="10" s="1"/>
  <c r="C19" i="10"/>
  <c r="E27" i="10" l="1"/>
  <c r="E30" i="10" s="1"/>
  <c r="E31" i="10" s="1"/>
  <c r="I11" i="7"/>
  <c r="C11" i="10"/>
  <c r="I16" i="10"/>
  <c r="E37" i="10"/>
  <c r="E38" i="10" s="1"/>
  <c r="E39" i="10" s="1"/>
  <c r="E41" i="10"/>
  <c r="E42" i="10" s="1"/>
  <c r="E43" i="10" s="1"/>
  <c r="C22" i="10"/>
  <c r="E19" i="10"/>
  <c r="G19" i="10"/>
  <c r="E19" i="8"/>
  <c r="E32" i="10" l="1"/>
  <c r="E28" i="10"/>
  <c r="E29" i="10" s="1"/>
  <c r="C12" i="10"/>
  <c r="C13" i="10" s="1"/>
  <c r="G11" i="10"/>
  <c r="G12" i="10" s="1"/>
  <c r="G13" i="10" s="1"/>
  <c r="E11" i="10"/>
  <c r="E12" i="10" s="1"/>
  <c r="E13" i="10" s="1"/>
  <c r="E44" i="10"/>
  <c r="E45" i="10" s="1"/>
  <c r="E48" i="10"/>
  <c r="E51" i="10" s="1"/>
  <c r="E52" i="10" s="1"/>
  <c r="F10" i="7"/>
  <c r="F15" i="7"/>
  <c r="K16" i="7"/>
  <c r="L16" i="7" s="1"/>
  <c r="K13" i="7"/>
  <c r="K10" i="7"/>
  <c r="L159" i="1"/>
  <c r="L158" i="1"/>
  <c r="L151" i="1"/>
  <c r="L154" i="1"/>
  <c r="L147" i="1"/>
  <c r="L144" i="1"/>
  <c r="L141" i="1"/>
  <c r="L140" i="1"/>
  <c r="L139" i="1"/>
  <c r="L138" i="1"/>
  <c r="L137" i="1"/>
  <c r="L136" i="1"/>
  <c r="L135" i="1"/>
  <c r="L134" i="1"/>
  <c r="L133" i="1"/>
  <c r="L130" i="1"/>
  <c r="L129" i="1"/>
  <c r="L125" i="1"/>
  <c r="L117" i="1"/>
  <c r="L114" i="1"/>
  <c r="L111" i="1"/>
  <c r="L110" i="1"/>
  <c r="L109" i="1"/>
  <c r="L108" i="1"/>
  <c r="L104" i="1"/>
  <c r="L103" i="1"/>
  <c r="L102" i="1"/>
  <c r="L99" i="1"/>
  <c r="L98" i="1"/>
  <c r="L94" i="1"/>
  <c r="L92" i="1"/>
  <c r="L87" i="1"/>
  <c r="L83" i="1"/>
  <c r="L80" i="1"/>
  <c r="L77" i="1"/>
  <c r="L76" i="1"/>
  <c r="L75" i="1"/>
  <c r="L70" i="1"/>
  <c r="L63" i="1"/>
  <c r="L56" i="1"/>
  <c r="L54" i="1"/>
  <c r="L53" i="1"/>
  <c r="L52" i="1"/>
  <c r="L50" i="1"/>
  <c r="L49" i="1"/>
  <c r="L44" i="1"/>
  <c r="L43" i="1"/>
  <c r="L42" i="1"/>
  <c r="L40" i="1"/>
  <c r="L38" i="1"/>
  <c r="L33" i="1"/>
  <c r="L32" i="1"/>
  <c r="L26" i="1"/>
  <c r="L22" i="1"/>
  <c r="F156" i="1"/>
  <c r="F155" i="1"/>
  <c r="F153" i="1"/>
  <c r="F152" i="1"/>
  <c r="F150" i="1"/>
  <c r="F149" i="1"/>
  <c r="F148" i="1"/>
  <c r="F146" i="1"/>
  <c r="F145" i="1"/>
  <c r="F143" i="1"/>
  <c r="F142" i="1"/>
  <c r="F140" i="1"/>
  <c r="F139" i="1"/>
  <c r="F137" i="1"/>
  <c r="F136" i="1"/>
  <c r="F135" i="1"/>
  <c r="F127" i="1"/>
  <c r="F126" i="1"/>
  <c r="F123" i="1"/>
  <c r="F122" i="1"/>
  <c r="F120" i="1"/>
  <c r="F119" i="1"/>
  <c r="F118" i="1"/>
  <c r="F116" i="1"/>
  <c r="F115" i="1"/>
  <c r="F112" i="1"/>
  <c r="F110" i="1"/>
  <c r="F109" i="1"/>
  <c r="F107" i="1"/>
  <c r="F106" i="1"/>
  <c r="F105" i="1"/>
  <c r="F98" i="1"/>
  <c r="F96" i="1"/>
  <c r="F95" i="1"/>
  <c r="F89" i="1"/>
  <c r="F88" i="1"/>
  <c r="F86" i="1"/>
  <c r="F85" i="1"/>
  <c r="F84" i="1"/>
  <c r="F82" i="1"/>
  <c r="F81" i="1"/>
  <c r="F79" i="1"/>
  <c r="F78" i="1"/>
  <c r="F76" i="1"/>
  <c r="F75" i="1"/>
  <c r="F72" i="1"/>
  <c r="F71" i="1"/>
  <c r="F65" i="1"/>
  <c r="F64" i="1"/>
  <c r="F58" i="1"/>
  <c r="F57" i="1"/>
  <c r="F39" i="1"/>
  <c r="F37" i="1"/>
  <c r="F31" i="1"/>
  <c r="F30" i="1"/>
  <c r="F29" i="1"/>
  <c r="F28" i="1"/>
  <c r="F27" i="1"/>
  <c r="F26" i="1"/>
  <c r="F25" i="1"/>
  <c r="F21" i="1"/>
  <c r="F20" i="1"/>
  <c r="F19" i="1"/>
  <c r="F18" i="1"/>
  <c r="F17" i="1"/>
  <c r="F16" i="1"/>
  <c r="F11" i="1"/>
  <c r="L21" i="1"/>
  <c r="L20" i="1"/>
  <c r="L19" i="1"/>
  <c r="L18" i="1"/>
  <c r="L17" i="1"/>
  <c r="L16" i="1"/>
  <c r="L15" i="1"/>
  <c r="L14" i="1"/>
  <c r="L13" i="1"/>
  <c r="L12" i="1"/>
  <c r="L11" i="1"/>
  <c r="E46" i="10" l="1"/>
  <c r="E54" i="10"/>
  <c r="E55" i="10" s="1"/>
  <c r="E57" i="10"/>
  <c r="E58" i="10" s="1"/>
  <c r="E49" i="10"/>
  <c r="E50" i="10" s="1"/>
  <c r="E53" i="10"/>
  <c r="M130" i="1"/>
  <c r="M129" i="1"/>
  <c r="M137" i="1"/>
  <c r="M136" i="1"/>
  <c r="M135" i="1"/>
  <c r="M70" i="1"/>
  <c r="H69" i="1"/>
  <c r="H68" i="1"/>
  <c r="H58" i="1"/>
  <c r="E59" i="10" l="1"/>
  <c r="E56" i="10"/>
  <c r="H72" i="1"/>
  <c r="H71" i="1"/>
  <c r="G161" i="1"/>
  <c r="D161" i="1"/>
  <c r="H124" i="1"/>
  <c r="H93" i="1"/>
  <c r="H57" i="1"/>
  <c r="H20" i="1" l="1"/>
  <c r="H19" i="1"/>
  <c r="J27" i="1" l="1"/>
  <c r="L27" i="1" s="1"/>
  <c r="H17" i="1"/>
  <c r="M17" i="1"/>
  <c r="M133" i="1" l="1"/>
  <c r="H133" i="1"/>
  <c r="M102" i="1"/>
  <c r="H102" i="1"/>
  <c r="M92" i="1"/>
  <c r="H92" i="1"/>
  <c r="M54" i="1"/>
  <c r="H54" i="1"/>
  <c r="L48" i="1" l="1"/>
  <c r="M48" i="1" l="1"/>
  <c r="H126" i="1" l="1"/>
  <c r="H155" i="1"/>
  <c r="I12" i="7"/>
  <c r="H15" i="7"/>
  <c r="L13" i="7"/>
  <c r="H123" i="1"/>
  <c r="H128" i="1"/>
  <c r="H127" i="1"/>
  <c r="M125" i="1"/>
  <c r="L10" i="7"/>
  <c r="H10" i="7"/>
  <c r="H122" i="1"/>
  <c r="K12" i="7" l="1"/>
  <c r="L12" i="7" s="1"/>
  <c r="K11" i="7"/>
  <c r="L11" i="7" s="1"/>
  <c r="M151" i="1"/>
  <c r="H150" i="1"/>
  <c r="H149" i="1"/>
  <c r="H148" i="1"/>
  <c r="M147" i="1"/>
  <c r="H146" i="1"/>
  <c r="H145" i="1"/>
  <c r="M144" i="1"/>
  <c r="H143" i="1"/>
  <c r="H142" i="1"/>
  <c r="M141" i="1"/>
  <c r="L121" i="1"/>
  <c r="M121" i="1" s="1"/>
  <c r="H120" i="1"/>
  <c r="H119" i="1"/>
  <c r="H118" i="1"/>
  <c r="M117" i="1"/>
  <c r="H116" i="1"/>
  <c r="H115" i="1"/>
  <c r="M114" i="1"/>
  <c r="F113" i="1"/>
  <c r="H113" i="1" s="1"/>
  <c r="H112" i="1"/>
  <c r="M111" i="1"/>
  <c r="H85" i="1"/>
  <c r="H82" i="1"/>
  <c r="H79" i="1"/>
  <c r="H153" i="1"/>
  <c r="H152" i="1"/>
  <c r="M140" i="1"/>
  <c r="H140" i="1"/>
  <c r="M139" i="1"/>
  <c r="H139" i="1"/>
  <c r="M138" i="1"/>
  <c r="M110" i="1"/>
  <c r="H110" i="1"/>
  <c r="M109" i="1"/>
  <c r="H109" i="1"/>
  <c r="M108" i="1"/>
  <c r="L51" i="1"/>
  <c r="F99" i="1" l="1"/>
  <c r="H99" i="1" s="1"/>
  <c r="H98" i="1"/>
  <c r="H95" i="1"/>
  <c r="H88" i="1"/>
  <c r="H76" i="1"/>
  <c r="H75" i="1"/>
  <c r="H47" i="1"/>
  <c r="H61" i="1"/>
  <c r="H64" i="1"/>
  <c r="H33" i="1"/>
  <c r="H18" i="1"/>
  <c r="H32" i="1" l="1"/>
  <c r="M159" i="1"/>
  <c r="H157" i="1"/>
  <c r="H156" i="1"/>
  <c r="M154" i="1"/>
  <c r="M21" i="1"/>
  <c r="M20" i="1"/>
  <c r="M19" i="1"/>
  <c r="M18" i="1"/>
  <c r="M16" i="1"/>
  <c r="M15" i="1"/>
  <c r="M14" i="1"/>
  <c r="M13" i="1"/>
  <c r="H107" i="1"/>
  <c r="H106" i="1"/>
  <c r="H105" i="1"/>
  <c r="H137" i="1"/>
  <c r="H136" i="1"/>
  <c r="H135" i="1"/>
  <c r="M134" i="1"/>
  <c r="M104" i="1"/>
  <c r="M103" i="1"/>
  <c r="H96" i="1"/>
  <c r="M99" i="1"/>
  <c r="M98" i="1"/>
  <c r="H97" i="1"/>
  <c r="M94" i="1"/>
  <c r="H89" i="1"/>
  <c r="H84" i="1"/>
  <c r="H81" i="1"/>
  <c r="H78" i="1"/>
  <c r="H86" i="1"/>
  <c r="M87" i="1"/>
  <c r="M80" i="1"/>
  <c r="M83" i="1"/>
  <c r="M77" i="1"/>
  <c r="M76" i="1"/>
  <c r="M75" i="1"/>
  <c r="H29" i="1"/>
  <c r="H65" i="1"/>
  <c r="M63" i="1"/>
  <c r="H62" i="1"/>
  <c r="H55" i="1"/>
  <c r="H40" i="1"/>
  <c r="H38" i="1"/>
  <c r="H34" i="1"/>
  <c r="H15" i="1"/>
  <c r="H14" i="1"/>
  <c r="H39" i="1"/>
  <c r="H37" i="1"/>
  <c r="M56" i="1"/>
  <c r="M51" i="1"/>
  <c r="M44" i="1"/>
  <c r="M43" i="1"/>
  <c r="M42" i="1"/>
  <c r="M40" i="1"/>
  <c r="M38" i="1"/>
  <c r="M33" i="1"/>
  <c r="M32" i="1"/>
  <c r="M26" i="1"/>
  <c r="M22" i="1"/>
  <c r="M12" i="1"/>
  <c r="H31" i="1"/>
  <c r="H30" i="1"/>
  <c r="H28" i="1"/>
  <c r="H27" i="1"/>
  <c r="H26" i="1"/>
  <c r="H25" i="1"/>
  <c r="H21" i="1"/>
  <c r="H16" i="1"/>
  <c r="J41" i="1"/>
  <c r="L41" i="1" s="1"/>
  <c r="F161" i="1" l="1"/>
  <c r="M158" i="1"/>
  <c r="M11" i="1"/>
  <c r="H11" i="1"/>
  <c r="H161" i="1" s="1"/>
  <c r="M41" i="1"/>
  <c r="J31" i="1"/>
  <c r="J161" i="1" l="1"/>
  <c r="L31" i="1"/>
  <c r="M31" i="1" s="1"/>
  <c r="L161" i="1" l="1"/>
  <c r="M27" i="1"/>
  <c r="M161" i="1" s="1"/>
  <c r="L16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Frédéric Alléaume</author>
  </authors>
  <commentList>
    <comment ref="C16" authorId="0" shapeId="0" xr:uid="{F083E8A7-2E96-46DC-95E7-4F1CD2891B8A}">
      <text>
        <r>
          <rPr>
            <b/>
            <sz val="9"/>
            <color indexed="81"/>
            <rFont val="Tahoma"/>
            <family val="2"/>
          </rPr>
          <t>Frédéric Alléaume:</t>
        </r>
        <r>
          <rPr>
            <sz val="9"/>
            <color indexed="81"/>
            <rFont val="Tahoma"/>
            <family val="2"/>
          </rPr>
          <t xml:space="preserve">
a saisir total inscription</t>
        </r>
      </text>
    </comment>
    <comment ref="G17" authorId="0" shapeId="0" xr:uid="{D88F80DA-CB70-4384-B3BC-5A89FF9ABBD9}">
      <text>
        <r>
          <rPr>
            <b/>
            <sz val="9"/>
            <color indexed="81"/>
            <rFont val="Tahoma"/>
            <family val="2"/>
          </rPr>
          <t>Frédéric Alléaume:</t>
        </r>
        <r>
          <rPr>
            <sz val="9"/>
            <color indexed="81"/>
            <rFont val="Tahoma"/>
            <family val="2"/>
          </rPr>
          <t xml:space="preserve">
a adapter au titre de la DRSU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<sst xmlns="http://schemas.openxmlformats.org/spreadsheetml/2006/main" count="419" uniqueCount="201">
  <si>
    <t>Ht</t>
  </si>
  <si>
    <t>Taux</t>
  </si>
  <si>
    <t>Tva</t>
  </si>
  <si>
    <t>N soumis</t>
  </si>
  <si>
    <t>AUDIENCE D'ORIENTATION</t>
  </si>
  <si>
    <t>LIBELLE</t>
  </si>
  <si>
    <t>DEBOURS</t>
  </si>
  <si>
    <t>EMOLUMENTS</t>
  </si>
  <si>
    <t>pour l'ensemble des demandes</t>
  </si>
  <si>
    <t>par demande</t>
  </si>
  <si>
    <t>JUGE DE L'EXECUTION</t>
  </si>
  <si>
    <t xml:space="preserve">VENTE : </t>
  </si>
  <si>
    <t>RG  N°</t>
  </si>
  <si>
    <t>TRIBUNAL DE GRANDE INSTANCE DE &lt;&gt;</t>
  </si>
  <si>
    <t>plan cadastral</t>
  </si>
  <si>
    <t>Rédaction du bordereau de publication et éventuellement du bordereau rectificatif</t>
  </si>
  <si>
    <t>DRSU sur publication</t>
  </si>
  <si>
    <t>1,15 € par page</t>
  </si>
  <si>
    <t>Commandement de payer valant saisie</t>
  </si>
  <si>
    <t>n° prestation du tableau 6 de l'article Annexe 4-7</t>
  </si>
  <si>
    <t>Réquisitions et demandes de renseignements sur la personne du débiteur saisi</t>
  </si>
  <si>
    <t>Réquisitions et demandes de renseignements sur l'immeuble saisi</t>
  </si>
  <si>
    <t>Publication commandement</t>
  </si>
  <si>
    <t>Opposition au paiement des Loyers</t>
  </si>
  <si>
    <t>Renseignements voirie</t>
  </si>
  <si>
    <t>Demande DAT</t>
  </si>
  <si>
    <t>SPANC</t>
  </si>
  <si>
    <t>DRSU</t>
  </si>
  <si>
    <t>urbanisme</t>
  </si>
  <si>
    <t>DDT</t>
  </si>
  <si>
    <t>matrice</t>
  </si>
  <si>
    <t>0.,38 € x n pages</t>
  </si>
  <si>
    <t>Mention en marge de publication du commandement de payer de l'assignation à comparaître à l'audience d'orientation - article R. 322-9 du Code des Procédures Civiles d'Exécution</t>
  </si>
  <si>
    <t>Dénonciation / assignation créanciers inscrits AO</t>
  </si>
  <si>
    <t>Mention en marge de publication du commandement de payer des dénoncations - article R. 322-9 du Code des Procédures Civiles d'Exécution</t>
  </si>
  <si>
    <t>Rédaction de la dénonciation au conjoint du commandement de payer</t>
  </si>
  <si>
    <t>Rédaction du commandement à fin de saisie à tiers détenteur</t>
  </si>
  <si>
    <t>Dire au cahier des conditions de la vente pour renseignements complémentaires</t>
  </si>
  <si>
    <t>Déclaration au greffe pour informations complémentaires</t>
  </si>
  <si>
    <t xml:space="preserve">LRAR au syndic concernant l'amiante et l'état de l'immeuble saisi - articles R. 1334-14 à R. 1334-29-7 du code de la santé publique </t>
  </si>
  <si>
    <t>copie acte &lt;&gt;</t>
  </si>
  <si>
    <t>N page</t>
  </si>
  <si>
    <t>Rédaction du cahier des conditions de la vente ou du cahier des charges</t>
  </si>
  <si>
    <t>Rédaction signification de jugement à avocat et à partie</t>
  </si>
  <si>
    <t>TTC</t>
  </si>
  <si>
    <t>1ERE AUDIENCE CONSTAT VENTE</t>
  </si>
  <si>
    <t>Si droit de préemption urbain, rédaction de la DIA et envoi en mairie en cinq exemplaires</t>
  </si>
  <si>
    <t>LRAR au locataire ou, si l'immeuble est occupé par le propriétaire, à la mairie, Article L. 616 du CCH</t>
  </si>
  <si>
    <t>Avis complet</t>
  </si>
  <si>
    <t>Avis simplifié</t>
  </si>
  <si>
    <t xml:space="preserve">Formalités de publicité légale </t>
  </si>
  <si>
    <t>Dépôt Greffe</t>
  </si>
  <si>
    <t>PV Affichage</t>
  </si>
  <si>
    <t>JAL 1</t>
  </si>
  <si>
    <t>JAL 2</t>
  </si>
  <si>
    <t>JAL 3</t>
  </si>
  <si>
    <t>PV VISITE</t>
  </si>
  <si>
    <t>PREPARATION VENTE FORCEE</t>
  </si>
  <si>
    <t>AUDIENCE ADJUDICIATION</t>
  </si>
  <si>
    <t xml:space="preserve">Levée auprès du greffe du certificat constatant le défaut de consignation du prix ou de paiement des frais -  Article R. 322-67 du CPCEX </t>
  </si>
  <si>
    <t>Rédaction d'une sommation de payer à l'avocat de l'adjudicataire</t>
  </si>
  <si>
    <t>REITERATION DES ENCHERES</t>
  </si>
  <si>
    <t>SURENCHERE</t>
  </si>
  <si>
    <t>Rédaction de la dénonciation de la surenchère au créancier poursuivant, au premier adjudicataire et au débiteur saisi au greffe</t>
  </si>
  <si>
    <t>Débiteur saisi</t>
  </si>
  <si>
    <t>Dénonciation déclaration surenchère</t>
  </si>
  <si>
    <t>Dénonciation certificat</t>
  </si>
  <si>
    <t>pas demande principale et jugement met fin instance = 1/2 DP</t>
  </si>
  <si>
    <t>JAZL 2</t>
  </si>
  <si>
    <t>PREPARATION PROCEDURE</t>
  </si>
  <si>
    <t>COMMANDEMENTS et PUBLICATIONS</t>
  </si>
  <si>
    <t xml:space="preserve"> actes et formalités en matière d'incidents </t>
  </si>
  <si>
    <t>ETAT DE FRAIS POURSUIVANT</t>
  </si>
  <si>
    <t>ETAT DE FRAIS ADJUDICATAIRE</t>
  </si>
  <si>
    <t xml:space="preserve">Déclaration d'adjudicataire au greffe - article R. 322-46 CPCEX </t>
  </si>
  <si>
    <t>Emolument sur vente forcée</t>
  </si>
  <si>
    <t>Montant adjudication 1/4 DP</t>
  </si>
  <si>
    <t>A 444-191 I</t>
  </si>
  <si>
    <t>Mise à prix</t>
  </si>
  <si>
    <t>abandon de procédure</t>
  </si>
  <si>
    <t>vente forcée</t>
  </si>
  <si>
    <t>vente sur surenchère</t>
  </si>
  <si>
    <t>Vente  sur surenchère</t>
  </si>
  <si>
    <t>Adjudicataire</t>
  </si>
  <si>
    <t xml:space="preserve">demande principale = DP ENTIER </t>
  </si>
  <si>
    <t>débours uniquement pour l'éventuel KBIS pour les sociétés</t>
  </si>
  <si>
    <t>Intérêt du litige : (créance mentionnée)</t>
  </si>
  <si>
    <t>Intérêt du litige : (demande de VA)</t>
  </si>
  <si>
    <r>
      <t xml:space="preserve">Publication de la décision de justice ordonnant la </t>
    </r>
    <r>
      <rPr>
        <sz val="9"/>
        <color rgb="FFFF0000"/>
        <rFont val="Times New Roman"/>
        <family val="1"/>
      </rPr>
      <t>suspension des voies d'exécution</t>
    </r>
    <r>
      <rPr>
        <sz val="9"/>
        <rFont val="Times New Roman"/>
        <family val="1"/>
      </rPr>
      <t>, le r</t>
    </r>
    <r>
      <rPr>
        <sz val="9"/>
        <color rgb="FFFF0000"/>
        <rFont val="Times New Roman"/>
        <family val="1"/>
      </rPr>
      <t>eport de la vente</t>
    </r>
    <r>
      <rPr>
        <sz val="9"/>
        <rFont val="Times New Roman"/>
        <family val="1"/>
      </rPr>
      <t/>
    </r>
  </si>
  <si>
    <t>EVENTUEL</t>
  </si>
  <si>
    <t>Si copro</t>
  </si>
  <si>
    <t>Total Général</t>
  </si>
  <si>
    <r>
      <t xml:space="preserve">Publication de la décision de justice autorisant la vente amiable et ordonnant la </t>
    </r>
    <r>
      <rPr>
        <sz val="9"/>
        <color rgb="FFFF0000"/>
        <rFont val="Times New Roman"/>
        <family val="1"/>
      </rPr>
      <t>suspension des voies d'exécution</t>
    </r>
  </si>
  <si>
    <t>ESRIS</t>
  </si>
  <si>
    <t>ASSIGNATIONS - DENONCIATIONS - CAHIER DES CONDITIONS DE LA VENTE</t>
  </si>
  <si>
    <t>2NDE AUDIENCE CONSTAT VENTE (mémoire)</t>
  </si>
  <si>
    <t>Publication de la décision de justice ordonnant la suspension des voies d'exécution (avant le jugement d'orientation)</t>
  </si>
  <si>
    <t xml:space="preserve">droit de plaidoirie </t>
  </si>
  <si>
    <t>par commandement</t>
  </si>
  <si>
    <t>14 € en général</t>
  </si>
  <si>
    <t>Emolument Total</t>
  </si>
  <si>
    <t>Taux TVA</t>
  </si>
  <si>
    <t>HT</t>
  </si>
  <si>
    <t>TVA</t>
  </si>
  <si>
    <t>Taux de TVA</t>
  </si>
  <si>
    <t>Sommes en distribution</t>
  </si>
  <si>
    <t>Distribution</t>
  </si>
  <si>
    <t>A 444-191 II</t>
  </si>
  <si>
    <t>A 444-191III</t>
  </si>
  <si>
    <t>A 444-191 IV</t>
  </si>
  <si>
    <t>A 444-191 V</t>
  </si>
  <si>
    <t>Pluralité de créanciers</t>
  </si>
  <si>
    <t>TRIBUNAL JUDICIAIRE DE &lt;&gt;</t>
  </si>
  <si>
    <t>de</t>
  </si>
  <si>
    <t>a</t>
  </si>
  <si>
    <t xml:space="preserve">taux </t>
  </si>
  <si>
    <t>tranche</t>
  </si>
  <si>
    <t>Article</t>
  </si>
  <si>
    <t>vente amiable / acceptée</t>
  </si>
  <si>
    <t>Incident de SI</t>
  </si>
  <si>
    <t>A 444-200</t>
  </si>
  <si>
    <t>DP entier</t>
  </si>
  <si>
    <t>1/2 DP</t>
  </si>
  <si>
    <t>A 444--197</t>
  </si>
  <si>
    <t>A 444-198</t>
  </si>
  <si>
    <t>sans demande d'obtention d'un titre exécutoire</t>
  </si>
  <si>
    <t>Avec demande d'obtention d'un titre exécutoire</t>
  </si>
  <si>
    <t>A 444--194</t>
  </si>
  <si>
    <t>demande non contestée en partage de biens immeubles</t>
  </si>
  <si>
    <t xml:space="preserve"> partage contesté et contradictoire de biens meubles ou immeubles </t>
  </si>
  <si>
    <t xml:space="preserve">partage par défaut de biens meubles ou immeubles se terminant par un jugement </t>
  </si>
  <si>
    <t xml:space="preserve">partage réputé contradictoire de biens meubles ou immeubles </t>
  </si>
  <si>
    <t>seules les cellules vertes sont modifiables : entrez dans celles-ci le montant concerné arrondi à l'euro le plus proche (Cf A 444-190)</t>
  </si>
  <si>
    <t>A  663-28</t>
  </si>
  <si>
    <t>Poursuivant</t>
  </si>
  <si>
    <t>Partage de biens meubles ou immeubles</t>
  </si>
  <si>
    <t xml:space="preserve">vente forcée, surenchère, réitération, abandon - Cf art A 444-102 1° </t>
  </si>
  <si>
    <t>vente amiable / de gré-a-gre acceptée - Cf art A 444-91</t>
  </si>
  <si>
    <t>distribution - Cf art A 663-28</t>
  </si>
  <si>
    <t>Incidents de SI, partage et licitation, suretes - cf Art A 444-194</t>
  </si>
  <si>
    <t>depuis le 01/01/2021</t>
  </si>
  <si>
    <t>depuis le 01/03/2020</t>
  </si>
  <si>
    <t>depuis le 01/09/2017</t>
  </si>
  <si>
    <t>Sûretés judiciaires :</t>
  </si>
  <si>
    <t>Réquisitions et demandes de renseignements sur la personne du débiteur</t>
  </si>
  <si>
    <t>Réquisitions et demandes de renseignements sur la société</t>
  </si>
  <si>
    <t>Réquisitions et demandes de renseignements sur l'immeuble</t>
  </si>
  <si>
    <t>46 / 47</t>
  </si>
  <si>
    <t>Droit enregistrement et Emoluments</t>
  </si>
  <si>
    <t>Taxe Proportionnelle de Publicité foncière et frais d'assiette au taux de 0,715%</t>
  </si>
  <si>
    <t>CSI au taux de 0,05%</t>
  </si>
  <si>
    <t>Emoluments de formalité</t>
  </si>
  <si>
    <t>SOIT LIGNE 41 SI REQUETE Juge de l'Exécution A ÉTÉ PRESENTEE</t>
  </si>
  <si>
    <t>Actes de procédure réalisés pour l'inscription d'une sûreté judiciaire sans demande d'obtention d'un titre exécutoire en application de l'article R. 531-1 du CPCEX ou en application de l'article 2412 du code civil</t>
  </si>
  <si>
    <t>SOIT LIGNE 42 SI PAS DE REQUETE Juge de l'Exécution OU 2412</t>
  </si>
  <si>
    <t>Sous Total</t>
  </si>
  <si>
    <t>Total Général à régler</t>
  </si>
  <si>
    <t xml:space="preserve"> </t>
  </si>
  <si>
    <t>cumul tranches</t>
  </si>
  <si>
    <t>pour la surenchère il faut entrer aussi le montant de la vente forcée initiale</t>
  </si>
  <si>
    <t xml:space="preserve">Formalité de publicité provisoire/renouvellement/définitif Service de la Publicité Foncière de &lt;&gt; le &lt;&gt; Volume &lt;&gt; </t>
  </si>
  <si>
    <t>Vente forcée</t>
  </si>
  <si>
    <t>Vente sur réitération</t>
  </si>
  <si>
    <t>Incident / sûretés / partage et licitation</t>
  </si>
  <si>
    <t>les résultats correspondants sont donnés en HT et TTC en tenant compte du taux de TVA renseigné en C1</t>
  </si>
  <si>
    <t>Emolument total</t>
  </si>
  <si>
    <t>Surenchérisseur</t>
  </si>
  <si>
    <t>vente sur réitération</t>
  </si>
  <si>
    <t>unicité de créancier (pour les instances ouvertes à compter du 01/09/2019)</t>
  </si>
  <si>
    <t>Sûretés</t>
  </si>
  <si>
    <t>Procès-verbal descriptif</t>
  </si>
  <si>
    <t>Signification Ordonnance PVD</t>
  </si>
  <si>
    <t>Assignation débiteur AO</t>
  </si>
  <si>
    <t>Dépôt au greffe du cahier des conditions de la vente, de la copie de l'assignation et du procès-verbal descriptif de l'immeuble saisi</t>
  </si>
  <si>
    <t>Mention marge jugement</t>
  </si>
  <si>
    <t>Notification avocats</t>
  </si>
  <si>
    <t>Signification parties (mémoire)</t>
  </si>
  <si>
    <t xml:space="preserve">Droit de plaidoirie </t>
  </si>
  <si>
    <t>Signification parties</t>
  </si>
  <si>
    <t>Notification aux fins de purge des droits de préemption et de substitution, Article 10 de la loi n° 75-1351 du 31 décembre 1975 relative à la protection des occupants de locaux à usage d'habitation</t>
  </si>
  <si>
    <t>Signification ordonnance visite</t>
  </si>
  <si>
    <t xml:space="preserve">Notification au syndic de l'avis de mutation - Article 5-1 du décret n° 67-223 du 17 mars 1967 </t>
  </si>
  <si>
    <t xml:space="preserve">Notification aux créanciers inscrits de l'opposition à la vente formulée par le syndic - Article 6-1 du décret n° 67-223 du 17 mars 1967 </t>
  </si>
  <si>
    <r>
      <t xml:space="preserve">Publication de la décision de justice ordonnant la </t>
    </r>
    <r>
      <rPr>
        <sz val="9"/>
        <color rgb="FFFF0000"/>
        <rFont val="Times New Roman"/>
        <family val="1"/>
      </rPr>
      <t>suspension des voies d'exécution</t>
    </r>
    <r>
      <rPr>
        <sz val="9"/>
        <rFont val="Times New Roman"/>
        <family val="1"/>
      </rPr>
      <t>, le</t>
    </r>
    <r>
      <rPr>
        <sz val="9"/>
        <color rgb="FFFF0000"/>
        <rFont val="Times New Roman"/>
        <family val="1"/>
      </rPr>
      <t xml:space="preserve"> report de la vente</t>
    </r>
  </si>
  <si>
    <t>Créancier poursuivant</t>
  </si>
  <si>
    <r>
      <t xml:space="preserve">Publication de la décision de justice ordonnant la </t>
    </r>
    <r>
      <rPr>
        <sz val="9"/>
        <color rgb="FFFF0000"/>
        <rFont val="Times New Roman"/>
        <family val="1"/>
      </rPr>
      <t>suspension des voies d'exécution</t>
    </r>
    <r>
      <rPr>
        <sz val="9"/>
        <rFont val="Times New Roman"/>
        <family val="1"/>
      </rPr>
      <t xml:space="preserve">, le </t>
    </r>
    <r>
      <rPr>
        <sz val="9"/>
        <color rgb="FFFF0000"/>
        <rFont val="Times New Roman"/>
        <family val="1"/>
      </rPr>
      <t>report de la vente</t>
    </r>
  </si>
  <si>
    <t xml:space="preserve">Total </t>
  </si>
  <si>
    <t>Outre débours et émolument portés supra pour mémoire ainsi que pour le montant des émoluments calculés conformement à l'article A 444-191 du code du commerce soit sur le prix de vente amiable, soit sur celui de vente forcée ou le montant de la mise à prix selon les cas.</t>
  </si>
  <si>
    <t>A cet endroit pour les décisions antérieures au jugement d'orientation (si prorogation penser à ajouter les frais de notifs ou signification ccl)</t>
  </si>
  <si>
    <t>A cet endroit si jugement d'AO autorise la vente amiable et suspend la procédure ou suspend la procédure pour toute autre cause (exclusif de la ligne de dessous)</t>
  </si>
  <si>
    <t>Pour le jugement ordonnant la vente forcée (exclusif de la ligne du dessus)</t>
  </si>
  <si>
    <t xml:space="preserve">Notification au syndic du transfert de propriété - Article 6 du décret n° 67-223 du 17 mars 1967 </t>
  </si>
  <si>
    <t>Matrice</t>
  </si>
  <si>
    <t>Plan cadastral</t>
  </si>
  <si>
    <t>Copie acte &lt;&gt;</t>
  </si>
  <si>
    <t>Autre frais &lt;&gt;</t>
  </si>
  <si>
    <t>Montant garanti à titre definitif (si provisoire prise) ou hypothèque de 2412 (arrondi à l'euro le plus proche)</t>
  </si>
  <si>
    <t>Montant garanti à titre provisoire (arrondi à l'euro le plus proche)</t>
  </si>
  <si>
    <t>Frais de renvoi</t>
  </si>
  <si>
    <t>Actes de procédure réalisés pour l'inscription d'une sûreté judiciaire (provisoire) avec demande d'obtention d'un titre exécutoire en application de l'article R. 531-1 du CPCEX</t>
  </si>
  <si>
    <t>En sélectionnant avec la souris la cellule en rouge des 3 premiers tableaux on va pouvoir sélectionner le tarif sur une période donnée ce qui modifie les taux mais aussi le calcul des émoluments dans les autres feuilles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</si>
</sst>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0.00;\-#0.00;"/>
    <numFmt numFmtId="166" formatCode="#,##0.00\ &quot;€&quot;"/>
    <numFmt numFmtId="167" formatCode="_-* #,##0.00\ [$€-40C]_-;\-* #,##0.00\ [$€-40C]_-;_-* &quot;-&quot;??\ [$€-40C]_-;_-@_-"/>
    <numFmt numFmtId="168" formatCode="0.000%"/>
  </numFmts>
  <fonts count="3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48"/>
      <name val="Times New Roman"/>
      <family val="1"/>
    </font>
    <font>
      <sz val="10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FF0000"/>
      <name val="Times New Roman"/>
      <family val="1"/>
    </font>
    <font>
      <sz val="9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color rgb="FFFF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rgb="FF0070C0"/>
      <name val="Times New Roman"/>
      <family val="1"/>
    </font>
    <font>
      <sz val="12"/>
      <color indexed="4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color indexed="48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rgb="FFFF0000"/>
      <name val="Times New Roman"/>
      <family val="1"/>
    </font>
    <font>
      <b/>
      <u/>
      <sz val="12"/>
      <color rgb="FFFF0000"/>
      <name val="Times New Roman"/>
      <family val="1"/>
    </font>
    <font>
      <u/>
      <sz val="10"/>
      <color theme="10"/>
      <name val="Arial"/>
      <family val="2"/>
    </font>
    <font>
      <b/>
      <u/>
      <sz val="14"/>
      <color theme="10"/>
      <name val="Times New Roman"/>
      <family val="1"/>
    </font>
    <font>
      <sz val="8"/>
      <color indexed="48"/>
      <name val="Times New Roman"/>
      <family val="1"/>
    </font>
    <font>
      <sz val="11"/>
      <color indexed="48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864">
    <xf numFmtId="0" fontId="0" fillId="0" borderId="0" xfId="0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alignment horizontal="center" wrapText="1" shrinkToFit="1"/>
      <protection locked="0"/>
    </xf>
    <xf numFmtId="0" fontId="5" fillId="0" borderId="0" xfId="0" applyFont="1" applyBorder="1" applyAlignment="1" applyProtection="1">
      <alignment wrapText="1" shrinkToFit="1"/>
      <protection locked="0"/>
    </xf>
    <xf numFmtId="1" fontId="4" fillId="7" borderId="1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4" borderId="0" xfId="0" applyFont="1" applyFill="1" applyBorder="1" applyAlignment="1" applyProtection="1">
      <alignment wrapText="1" shrinkToFit="1"/>
      <protection locked="0"/>
    </xf>
    <xf numFmtId="0" fontId="5" fillId="4" borderId="0" xfId="0" applyFont="1" applyFill="1" applyBorder="1" applyAlignment="1" applyProtection="1">
      <alignment vertical="center" wrapText="1" shrinkToFit="1"/>
      <protection locked="0"/>
    </xf>
    <xf numFmtId="0" fontId="5" fillId="6" borderId="0" xfId="0" applyFont="1" applyFill="1" applyBorder="1" applyAlignment="1" applyProtection="1">
      <alignment vertical="center" wrapText="1" shrinkToFit="1"/>
      <protection locked="0"/>
    </xf>
    <xf numFmtId="166" fontId="4" fillId="7" borderId="12" xfId="2" applyNumberFormat="1" applyFont="1" applyFill="1" applyBorder="1" applyAlignment="1" applyProtection="1">
      <alignment horizontal="center" vertical="center" wrapText="1" shrinkToFit="1"/>
      <protection locked="0"/>
    </xf>
    <xf numFmtId="2" fontId="4" fillId="7" borderId="13" xfId="3" applyNumberFormat="1" applyFont="1" applyFill="1" applyBorder="1" applyAlignment="1" applyProtection="1">
      <alignment horizontal="center" vertical="center" wrapText="1" shrinkToFit="1"/>
      <protection locked="0"/>
    </xf>
    <xf numFmtId="166" fontId="4" fillId="7" borderId="13" xfId="2" applyNumberFormat="1" applyFont="1" applyFill="1" applyBorder="1" applyAlignment="1" applyProtection="1">
      <alignment horizontal="center" vertical="center" wrapText="1" shrinkToFit="1"/>
      <protection locked="0"/>
    </xf>
    <xf numFmtId="166" fontId="4" fillId="7" borderId="14" xfId="2" applyNumberFormat="1" applyFont="1" applyFill="1" applyBorder="1" applyAlignment="1" applyProtection="1">
      <alignment horizontal="center" vertical="center" wrapText="1" shrinkToFit="1"/>
      <protection locked="0"/>
    </xf>
    <xf numFmtId="1" fontId="4" fillId="7" borderId="12" xfId="0" applyNumberFormat="1" applyFont="1" applyFill="1" applyBorder="1" applyAlignment="1" applyProtection="1">
      <alignment horizontal="center" vertical="center" wrapText="1" shrinkToFit="1"/>
      <protection locked="0"/>
    </xf>
    <xf numFmtId="164" fontId="4" fillId="7" borderId="13" xfId="1" applyFont="1" applyFill="1" applyBorder="1" applyAlignment="1" applyProtection="1">
      <alignment vertical="center" wrapText="1" shrinkToFit="1"/>
      <protection locked="0"/>
    </xf>
    <xf numFmtId="0" fontId="5" fillId="4" borderId="0" xfId="0" applyFont="1" applyFill="1" applyBorder="1" applyAlignment="1" applyProtection="1">
      <alignment horizontal="center" wrapText="1" shrinkToFit="1"/>
      <protection locked="0"/>
    </xf>
    <xf numFmtId="0" fontId="5" fillId="4" borderId="0" xfId="0" applyFont="1" applyFill="1" applyBorder="1" applyAlignment="1" applyProtection="1">
      <alignment horizontal="center" vertical="center" wrapText="1" shrinkToFit="1"/>
      <protection locked="0"/>
    </xf>
    <xf numFmtId="0" fontId="5" fillId="6" borderId="0" xfId="0" applyFont="1" applyFill="1" applyBorder="1" applyAlignment="1" applyProtection="1">
      <alignment horizontal="center" vertical="center" wrapText="1" shrinkToFit="1"/>
      <protection locked="0"/>
    </xf>
    <xf numFmtId="0" fontId="6" fillId="0" borderId="0" xfId="0" applyFont="1" applyBorder="1" applyAlignment="1" applyProtection="1">
      <alignment wrapText="1" shrinkToFit="1"/>
      <protection locked="0"/>
    </xf>
    <xf numFmtId="0" fontId="5" fillId="0" borderId="0" xfId="0" applyFont="1" applyBorder="1" applyAlignment="1" applyProtection="1">
      <alignment vertical="center" wrapText="1" shrinkToFit="1"/>
      <protection locked="0"/>
    </xf>
    <xf numFmtId="0" fontId="7" fillId="0" borderId="19" xfId="0" applyFont="1" applyBorder="1" applyAlignment="1">
      <alignment horizontal="center" vertical="center" wrapText="1"/>
    </xf>
    <xf numFmtId="166" fontId="8" fillId="0" borderId="15" xfId="2" applyNumberFormat="1" applyFont="1" applyBorder="1" applyAlignment="1" applyProtection="1">
      <alignment horizontal="right" vertical="center" wrapText="1" shrinkToFit="1"/>
      <protection locked="0"/>
    </xf>
    <xf numFmtId="2" fontId="8" fillId="0" borderId="16" xfId="3" applyNumberFormat="1" applyFont="1" applyBorder="1" applyAlignment="1" applyProtection="1">
      <alignment horizontal="right" vertical="center" wrapText="1" shrinkToFit="1"/>
      <protection locked="0"/>
    </xf>
    <xf numFmtId="166" fontId="5" fillId="0" borderId="16" xfId="2" applyNumberFormat="1" applyFont="1" applyBorder="1" applyAlignment="1" applyProtection="1">
      <alignment horizontal="right" vertical="center" wrapText="1" shrinkToFit="1"/>
      <protection locked="0"/>
    </xf>
    <xf numFmtId="166" fontId="8" fillId="0" borderId="16" xfId="2" applyNumberFormat="1" applyFont="1" applyBorder="1" applyAlignment="1" applyProtection="1">
      <alignment horizontal="right" vertical="center" wrapText="1" shrinkToFit="1"/>
      <protection locked="0"/>
    </xf>
    <xf numFmtId="164" fontId="8" fillId="0" borderId="16" xfId="1" applyFont="1" applyBorder="1" applyAlignment="1" applyProtection="1">
      <alignment horizontal="right" vertical="center" wrapText="1" shrinkToFit="1"/>
      <protection locked="0"/>
    </xf>
    <xf numFmtId="166" fontId="8" fillId="6" borderId="23" xfId="2" applyNumberFormat="1" applyFont="1" applyFill="1" applyBorder="1" applyAlignment="1" applyProtection="1">
      <alignment horizontal="right" vertical="center" wrapText="1" shrinkToFit="1"/>
      <protection locked="0"/>
    </xf>
    <xf numFmtId="2" fontId="8" fillId="6" borderId="9" xfId="3" applyNumberFormat="1" applyFont="1" applyFill="1" applyBorder="1" applyAlignment="1" applyProtection="1">
      <alignment horizontal="right" vertical="center" wrapText="1" shrinkToFit="1"/>
      <protection locked="0"/>
    </xf>
    <xf numFmtId="166" fontId="8" fillId="6" borderId="33" xfId="2" applyNumberFormat="1" applyFont="1" applyFill="1" applyBorder="1" applyAlignment="1" applyProtection="1">
      <alignment horizontal="right" vertical="center" wrapText="1" shrinkToFit="1"/>
      <protection locked="0"/>
    </xf>
    <xf numFmtId="2" fontId="8" fillId="6" borderId="30" xfId="3" applyNumberFormat="1" applyFont="1" applyFill="1" applyBorder="1" applyAlignment="1" applyProtection="1">
      <alignment horizontal="right" vertical="center" wrapText="1" shrinkToFit="1"/>
      <protection locked="0"/>
    </xf>
    <xf numFmtId="0" fontId="5" fillId="0" borderId="20" xfId="0" applyFont="1" applyBorder="1" applyAlignment="1" applyProtection="1">
      <alignment horizontal="center" vertical="center" wrapText="1" shrinkToFit="1"/>
      <protection locked="0"/>
    </xf>
    <xf numFmtId="166" fontId="5" fillId="3" borderId="8" xfId="2" applyNumberFormat="1" applyFont="1" applyFill="1" applyBorder="1" applyAlignment="1" applyProtection="1">
      <alignment horizontal="right" vertical="center" wrapText="1" shrinkToFit="1"/>
      <protection locked="0"/>
    </xf>
    <xf numFmtId="164" fontId="8" fillId="3" borderId="8" xfId="1" applyFont="1" applyFill="1" applyBorder="1" applyAlignment="1" applyProtection="1">
      <alignment horizontal="right" vertical="center" wrapText="1" shrinkToFit="1"/>
      <protection locked="0"/>
    </xf>
    <xf numFmtId="0" fontId="6" fillId="0" borderId="0" xfId="0" applyFont="1" applyBorder="1" applyAlignment="1" applyProtection="1">
      <alignment vertical="center" wrapText="1" shrinkToFit="1"/>
      <protection locked="0"/>
    </xf>
    <xf numFmtId="0" fontId="5" fillId="6" borderId="20" xfId="0" applyFont="1" applyFill="1" applyBorder="1" applyAlignment="1" applyProtection="1">
      <alignment horizontal="center" vertical="center" wrapText="1" shrinkToFit="1"/>
      <protection locked="0"/>
    </xf>
    <xf numFmtId="166" fontId="5" fillId="0" borderId="10" xfId="2" applyNumberFormat="1" applyFont="1" applyBorder="1" applyAlignment="1" applyProtection="1">
      <alignment horizontal="right" vertical="center" wrapText="1" shrinkToFit="1"/>
      <protection locked="0"/>
    </xf>
    <xf numFmtId="2" fontId="8" fillId="0" borderId="8" xfId="3" applyNumberFormat="1" applyFont="1" applyBorder="1" applyAlignment="1" applyProtection="1">
      <alignment horizontal="right" vertical="center" wrapText="1" shrinkToFit="1"/>
      <protection locked="0"/>
    </xf>
    <xf numFmtId="166" fontId="5" fillId="0" borderId="8" xfId="2" applyNumberFormat="1" applyFont="1" applyBorder="1" applyAlignment="1" applyProtection="1">
      <alignment horizontal="right" vertical="center" wrapText="1" shrinkToFit="1"/>
      <protection locked="0"/>
    </xf>
    <xf numFmtId="166" fontId="4" fillId="0" borderId="11" xfId="2" applyNumberFormat="1" applyFont="1" applyBorder="1" applyAlignment="1" applyProtection="1">
      <alignment horizontal="right" vertical="center" wrapText="1" shrinkToFit="1"/>
      <protection locked="0"/>
    </xf>
    <xf numFmtId="166" fontId="5" fillId="2" borderId="30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0" borderId="21" xfId="0" applyFont="1" applyBorder="1" applyAlignment="1" applyProtection="1">
      <alignment horizontal="center" vertical="center" wrapText="1" shrinkToFit="1"/>
      <protection locked="0"/>
    </xf>
    <xf numFmtId="44" fontId="5" fillId="2" borderId="25" xfId="2" applyFont="1" applyFill="1" applyBorder="1" applyAlignment="1" applyProtection="1">
      <alignment horizontal="right" vertical="center" wrapText="1" shrinkToFit="1"/>
      <protection locked="0"/>
    </xf>
    <xf numFmtId="2" fontId="5" fillId="2" borderId="34" xfId="3" applyNumberFormat="1" applyFont="1" applyFill="1" applyBorder="1" applyAlignment="1" applyProtection="1">
      <alignment horizontal="right" vertical="center" wrapText="1" shrinkToFit="1"/>
      <protection locked="0"/>
    </xf>
    <xf numFmtId="44" fontId="5" fillId="2" borderId="34" xfId="2" applyFont="1" applyFill="1" applyBorder="1" applyAlignment="1" applyProtection="1">
      <alignment horizontal="right" vertical="center" wrapText="1" shrinkToFit="1"/>
      <protection locked="0"/>
    </xf>
    <xf numFmtId="44" fontId="5" fillId="2" borderId="26" xfId="2" applyFont="1" applyFill="1" applyBorder="1" applyAlignment="1" applyProtection="1">
      <alignment horizontal="right" vertical="center" wrapText="1" shrinkToFit="1"/>
      <protection locked="0"/>
    </xf>
    <xf numFmtId="166" fontId="5" fillId="3" borderId="34" xfId="2" applyNumberFormat="1" applyFont="1" applyFill="1" applyBorder="1" applyAlignment="1" applyProtection="1">
      <alignment horizontal="right" vertical="center" wrapText="1" shrinkToFit="1"/>
      <protection locked="0"/>
    </xf>
    <xf numFmtId="164" fontId="8" fillId="3" borderId="13" xfId="1" applyFont="1" applyFill="1" applyBorder="1" applyAlignment="1" applyProtection="1">
      <alignment horizontal="right" vertical="center" wrapText="1" shrinkToFit="1"/>
      <protection locked="0"/>
    </xf>
    <xf numFmtId="0" fontId="5" fillId="0" borderId="0" xfId="0" applyFont="1" applyBorder="1" applyProtection="1">
      <protection locked="0"/>
    </xf>
    <xf numFmtId="166" fontId="5" fillId="0" borderId="0" xfId="2" applyNumberFormat="1" applyFont="1" applyBorder="1" applyAlignment="1" applyProtection="1">
      <alignment horizontal="right"/>
      <protection locked="0"/>
    </xf>
    <xf numFmtId="2" fontId="5" fillId="0" borderId="0" xfId="3" applyNumberFormat="1" applyFont="1" applyBorder="1" applyAlignment="1" applyProtection="1">
      <alignment horizontal="center"/>
      <protection locked="0"/>
    </xf>
    <xf numFmtId="166" fontId="4" fillId="0" borderId="0" xfId="2" applyNumberFormat="1" applyFont="1" applyBorder="1" applyAlignment="1" applyProtection="1">
      <alignment horizontal="right"/>
      <protection locked="0"/>
    </xf>
    <xf numFmtId="1" fontId="5" fillId="0" borderId="0" xfId="0" applyNumberFormat="1" applyFont="1" applyBorder="1" applyProtection="1">
      <protection locked="0"/>
    </xf>
    <xf numFmtId="164" fontId="5" fillId="0" borderId="0" xfId="1" applyFont="1" applyBorder="1" applyAlignment="1" applyProtection="1">
      <protection locked="0"/>
    </xf>
    <xf numFmtId="0" fontId="11" fillId="0" borderId="0" xfId="0" applyFont="1"/>
    <xf numFmtId="167" fontId="11" fillId="0" borderId="0" xfId="0" applyNumberFormat="1" applyFont="1"/>
    <xf numFmtId="0" fontId="11" fillId="0" borderId="0" xfId="0" applyFont="1" applyAlignment="1">
      <alignment horizontal="center"/>
    </xf>
    <xf numFmtId="0" fontId="5" fillId="0" borderId="19" xfId="0" applyFont="1" applyBorder="1" applyAlignment="1" applyProtection="1">
      <alignment horizontal="center" vertical="center" wrapText="1" shrinkToFit="1"/>
      <protection locked="0"/>
    </xf>
    <xf numFmtId="0" fontId="5" fillId="0" borderId="11" xfId="0" applyFont="1" applyBorder="1" applyAlignment="1" applyProtection="1">
      <alignment vertical="center" wrapText="1" shrinkToFit="1"/>
      <protection locked="0"/>
    </xf>
    <xf numFmtId="166" fontId="8" fillId="0" borderId="8" xfId="2" applyNumberFormat="1" applyFont="1" applyBorder="1" applyAlignment="1" applyProtection="1">
      <alignment horizontal="right" vertical="center" wrapText="1" shrinkToFit="1"/>
      <protection locked="0"/>
    </xf>
    <xf numFmtId="0" fontId="8" fillId="0" borderId="0" xfId="0" applyFont="1" applyFill="1" applyBorder="1" applyAlignment="1" applyProtection="1">
      <alignment vertical="center" wrapText="1" shrinkToFit="1"/>
      <protection locked="0"/>
    </xf>
    <xf numFmtId="166" fontId="5" fillId="0" borderId="0" xfId="2" applyNumberFormat="1" applyFont="1" applyFill="1" applyBorder="1" applyAlignment="1" applyProtection="1">
      <alignment horizontal="right" vertical="center" wrapText="1" shrinkToFit="1"/>
      <protection locked="0"/>
    </xf>
    <xf numFmtId="2" fontId="8" fillId="0" borderId="0" xfId="3" applyNumberFormat="1" applyFont="1" applyFill="1" applyBorder="1" applyAlignment="1" applyProtection="1">
      <alignment horizontal="center" vertical="center" wrapText="1" shrinkToFit="1"/>
      <protection locked="0"/>
    </xf>
    <xf numFmtId="166" fontId="4" fillId="0" borderId="0" xfId="2" applyNumberFormat="1" applyFont="1" applyFill="1" applyBorder="1" applyAlignment="1" applyProtection="1">
      <alignment horizontal="right" vertical="center" wrapText="1" shrinkToFit="1"/>
      <protection locked="0"/>
    </xf>
    <xf numFmtId="1" fontId="5" fillId="0" borderId="0" xfId="0" applyNumberFormat="1" applyFont="1" applyFill="1" applyBorder="1" applyAlignment="1" applyProtection="1">
      <alignment horizontal="center" vertical="center" wrapText="1" shrinkToFit="1"/>
      <protection locked="0"/>
    </xf>
    <xf numFmtId="164" fontId="8" fillId="0" borderId="0" xfId="1" applyFont="1" applyFill="1" applyBorder="1" applyAlignment="1" applyProtection="1">
      <alignment vertical="center" wrapText="1" shrinkToFit="1"/>
      <protection locked="0"/>
    </xf>
    <xf numFmtId="166" fontId="8" fillId="0" borderId="0" xfId="2" applyNumberFormat="1" applyFont="1" applyFill="1" applyBorder="1" applyAlignment="1" applyProtection="1">
      <alignment horizontal="right" vertical="center" wrapText="1" shrinkToFit="1"/>
      <protection locked="0"/>
    </xf>
    <xf numFmtId="166" fontId="9" fillId="0" borderId="0" xfId="2" applyNumberFormat="1" applyFont="1" applyFill="1" applyBorder="1" applyAlignment="1" applyProtection="1">
      <alignment horizontal="right" vertical="center" wrapText="1" shrinkToFit="1"/>
      <protection locked="0"/>
    </xf>
    <xf numFmtId="166" fontId="8" fillId="0" borderId="10" xfId="2" applyNumberFormat="1" applyFont="1" applyBorder="1" applyAlignment="1" applyProtection="1">
      <alignment horizontal="right" vertical="center" wrapText="1" shrinkToFit="1"/>
      <protection locked="0"/>
    </xf>
    <xf numFmtId="166" fontId="5" fillId="5" borderId="8" xfId="2" applyNumberFormat="1" applyFont="1" applyFill="1" applyBorder="1" applyAlignment="1" applyProtection="1">
      <alignment horizontal="right" vertical="center" wrapText="1" shrinkToFit="1"/>
      <protection locked="0"/>
    </xf>
    <xf numFmtId="164" fontId="8" fillId="5" borderId="8" xfId="1" applyFont="1" applyFill="1" applyBorder="1" applyAlignment="1" applyProtection="1">
      <alignment horizontal="right" vertical="center" wrapText="1" shrinkToFit="1"/>
      <protection locked="0"/>
    </xf>
    <xf numFmtId="166" fontId="5" fillId="2" borderId="20" xfId="0" applyNumberFormat="1" applyFont="1" applyFill="1" applyBorder="1" applyAlignment="1" applyProtection="1">
      <alignment vertical="center" wrapText="1" shrinkToFit="1"/>
      <protection locked="0"/>
    </xf>
    <xf numFmtId="166" fontId="5" fillId="0" borderId="13" xfId="2" applyNumberFormat="1" applyFont="1" applyBorder="1" applyAlignment="1" applyProtection="1">
      <alignment horizontal="right" vertical="center" wrapText="1" shrinkToFit="1"/>
      <protection locked="0"/>
    </xf>
    <xf numFmtId="166" fontId="4" fillId="0" borderId="14" xfId="2" applyNumberFormat="1" applyFont="1" applyBorder="1" applyAlignment="1" applyProtection="1">
      <alignment horizontal="right" vertical="center" wrapText="1" shrinkToFit="1"/>
      <protection locked="0"/>
    </xf>
    <xf numFmtId="165" fontId="8" fillId="0" borderId="0" xfId="0" applyNumberFormat="1" applyFont="1" applyFill="1" applyBorder="1" applyAlignment="1" applyProtection="1">
      <alignment vertical="center" wrapText="1" shrinkToFit="1"/>
      <protection locked="0"/>
    </xf>
    <xf numFmtId="166" fontId="8" fillId="0" borderId="0" xfId="0" applyNumberFormat="1" applyFont="1" applyFill="1" applyBorder="1" applyAlignment="1" applyProtection="1">
      <alignment horizontal="right" vertical="center" wrapText="1" shrinkToFit="1"/>
      <protection locked="0"/>
    </xf>
    <xf numFmtId="166" fontId="9" fillId="0" borderId="0" xfId="0" applyNumberFormat="1" applyFont="1" applyFill="1" applyBorder="1" applyAlignment="1" applyProtection="1">
      <alignment horizontal="right" vertical="center" wrapText="1" shrinkToFit="1"/>
      <protection locked="0"/>
    </xf>
    <xf numFmtId="1" fontId="8" fillId="0" borderId="0" xfId="0" applyNumberFormat="1" applyFont="1" applyFill="1" applyBorder="1" applyAlignment="1" applyProtection="1">
      <alignment vertical="center" wrapText="1" shrinkToFit="1"/>
      <protection locked="0"/>
    </xf>
    <xf numFmtId="166" fontId="8" fillId="0" borderId="0" xfId="0" applyNumberFormat="1" applyFont="1" applyFill="1" applyBorder="1" applyAlignment="1" applyProtection="1">
      <alignment vertical="center" wrapText="1" shrinkToFit="1"/>
      <protection locked="0"/>
    </xf>
    <xf numFmtId="166" fontId="5" fillId="0" borderId="15" xfId="2" applyNumberFormat="1" applyFont="1" applyBorder="1" applyAlignment="1" applyProtection="1">
      <alignment horizontal="right" vertical="center" wrapText="1" shrinkToFit="1"/>
      <protection locked="0"/>
    </xf>
    <xf numFmtId="166" fontId="4" fillId="0" borderId="17" xfId="2" applyNumberFormat="1" applyFont="1" applyBorder="1" applyAlignment="1" applyProtection="1">
      <alignment horizontal="right" vertical="center" wrapText="1" shrinkToFit="1"/>
      <protection locked="0"/>
    </xf>
    <xf numFmtId="1" fontId="5" fillId="0" borderId="10" xfId="0" applyNumberFormat="1" applyFont="1" applyBorder="1" applyAlignment="1" applyProtection="1">
      <alignment horizontal="right" vertical="center" wrapText="1" shrinkToFit="1"/>
      <protection locked="0"/>
    </xf>
    <xf numFmtId="166" fontId="8" fillId="0" borderId="13" xfId="2" applyNumberFormat="1" applyFont="1" applyBorder="1" applyAlignment="1" applyProtection="1">
      <alignment horizontal="right" vertical="center" wrapText="1" shrinkToFit="1"/>
      <protection locked="0"/>
    </xf>
    <xf numFmtId="164" fontId="8" fillId="0" borderId="13" xfId="1" applyFont="1" applyBorder="1" applyAlignment="1" applyProtection="1">
      <alignment horizontal="right" vertical="center" wrapText="1" shrinkToFit="1"/>
      <protection locked="0"/>
    </xf>
    <xf numFmtId="2" fontId="8" fillId="2" borderId="30" xfId="3" applyNumberFormat="1" applyFont="1" applyFill="1" applyBorder="1" applyAlignment="1" applyProtection="1">
      <alignment horizontal="right" vertical="center" wrapText="1" shrinkToFit="1"/>
      <protection locked="0"/>
    </xf>
    <xf numFmtId="166" fontId="5" fillId="2" borderId="30" xfId="2" applyNumberFormat="1" applyFont="1" applyFill="1" applyBorder="1" applyAlignment="1" applyProtection="1">
      <alignment horizontal="right" vertical="center" wrapText="1" shrinkToFit="1"/>
      <protection locked="0"/>
    </xf>
    <xf numFmtId="166" fontId="5" fillId="0" borderId="36" xfId="2" applyNumberFormat="1" applyFont="1" applyBorder="1" applyAlignment="1" applyProtection="1">
      <alignment horizontal="right" vertical="center" wrapText="1" shrinkToFit="1"/>
      <protection locked="0"/>
    </xf>
    <xf numFmtId="2" fontId="8" fillId="2" borderId="35" xfId="3" applyNumberFormat="1" applyFont="1" applyFill="1" applyBorder="1" applyAlignment="1" applyProtection="1">
      <alignment horizontal="right" vertical="center" wrapText="1" shrinkToFit="1"/>
      <protection locked="0"/>
    </xf>
    <xf numFmtId="166" fontId="5" fillId="2" borderId="35" xfId="2" applyNumberFormat="1" applyFont="1" applyFill="1" applyBorder="1" applyAlignment="1" applyProtection="1">
      <alignment horizontal="right" vertical="center" wrapText="1" shrinkToFit="1"/>
      <protection locked="0"/>
    </xf>
    <xf numFmtId="2" fontId="8" fillId="2" borderId="0" xfId="3" applyNumberFormat="1" applyFont="1" applyFill="1" applyBorder="1" applyAlignment="1" applyProtection="1">
      <alignment horizontal="right" vertical="center" wrapText="1" shrinkToFit="1"/>
      <protection locked="0"/>
    </xf>
    <xf numFmtId="166" fontId="5" fillId="2" borderId="0" xfId="2" applyNumberFormat="1" applyFont="1" applyFill="1" applyBorder="1" applyAlignment="1" applyProtection="1">
      <alignment horizontal="right" vertical="center" wrapText="1" shrinkToFit="1"/>
      <protection locked="0"/>
    </xf>
    <xf numFmtId="0" fontId="5" fillId="6" borderId="20" xfId="0" applyFont="1" applyFill="1" applyBorder="1" applyAlignment="1" applyProtection="1">
      <alignment wrapText="1" shrinkToFit="1"/>
      <protection locked="0"/>
    </xf>
    <xf numFmtId="166" fontId="5" fillId="0" borderId="8" xfId="2" applyNumberFormat="1" applyFont="1" applyBorder="1" applyAlignment="1" applyProtection="1">
      <alignment horizontal="right" vertical="center" wrapText="1" shrinkToFit="1"/>
    </xf>
    <xf numFmtId="166" fontId="5" fillId="0" borderId="12" xfId="2" applyNumberFormat="1" applyFont="1" applyBorder="1" applyAlignment="1" applyProtection="1">
      <alignment horizontal="right" vertical="center" wrapText="1" shrinkToFit="1"/>
      <protection locked="0"/>
    </xf>
    <xf numFmtId="2" fontId="8" fillId="0" borderId="13" xfId="3" applyNumberFormat="1" applyFont="1" applyBorder="1" applyAlignment="1" applyProtection="1">
      <alignment horizontal="right" vertical="center" wrapText="1" shrinkToFit="1"/>
      <protection locked="0"/>
    </xf>
    <xf numFmtId="166" fontId="5" fillId="0" borderId="13" xfId="2" applyNumberFormat="1" applyFont="1" applyBorder="1" applyAlignment="1" applyProtection="1">
      <alignment horizontal="right" vertical="center" wrapText="1" shrinkToFit="1"/>
    </xf>
    <xf numFmtId="164" fontId="5" fillId="3" borderId="8" xfId="1" applyFont="1" applyFill="1" applyBorder="1" applyAlignment="1" applyProtection="1">
      <alignment horizontal="right" vertical="center" wrapText="1" shrinkToFit="1"/>
      <protection locked="0"/>
    </xf>
    <xf numFmtId="0" fontId="5" fillId="6" borderId="21" xfId="0" applyFont="1" applyFill="1" applyBorder="1" applyAlignment="1" applyProtection="1">
      <alignment horizontal="center" vertical="center" wrapText="1" shrinkToFit="1"/>
      <protection locked="0"/>
    </xf>
    <xf numFmtId="166" fontId="5" fillId="4" borderId="12" xfId="2" applyNumberFormat="1" applyFont="1" applyFill="1" applyBorder="1" applyAlignment="1" applyProtection="1">
      <alignment horizontal="right" vertical="center" wrapText="1" shrinkToFit="1"/>
      <protection locked="0"/>
    </xf>
    <xf numFmtId="2" fontId="8" fillId="4" borderId="13" xfId="3" applyNumberFormat="1" applyFont="1" applyFill="1" applyBorder="1" applyAlignment="1" applyProtection="1">
      <alignment horizontal="right" vertical="center" wrapText="1" shrinkToFit="1"/>
      <protection locked="0"/>
    </xf>
    <xf numFmtId="166" fontId="5" fillId="4" borderId="13" xfId="2" applyNumberFormat="1" applyFont="1" applyFill="1" applyBorder="1" applyAlignment="1" applyProtection="1">
      <alignment horizontal="right" vertical="center" wrapText="1" shrinkToFit="1"/>
      <protection locked="0"/>
    </xf>
    <xf numFmtId="164" fontId="8" fillId="4" borderId="0" xfId="1" applyFont="1" applyFill="1" applyBorder="1" applyAlignment="1" applyProtection="1">
      <alignment vertical="center" wrapText="1" shrinkToFit="1"/>
      <protection locked="0"/>
    </xf>
    <xf numFmtId="166" fontId="8" fillId="4" borderId="0" xfId="1" applyNumberFormat="1" applyFont="1" applyFill="1" applyBorder="1" applyAlignment="1" applyProtection="1">
      <alignment horizontal="right" vertical="center" wrapText="1" shrinkToFit="1"/>
      <protection locked="0"/>
    </xf>
    <xf numFmtId="2" fontId="8" fillId="4" borderId="0" xfId="3" applyNumberFormat="1" applyFont="1" applyFill="1" applyBorder="1" applyAlignment="1" applyProtection="1">
      <alignment horizontal="center" vertical="center" wrapText="1" shrinkToFit="1"/>
      <protection locked="0"/>
    </xf>
    <xf numFmtId="166" fontId="9" fillId="4" borderId="0" xfId="1" applyNumberFormat="1" applyFont="1" applyFill="1" applyBorder="1" applyAlignment="1" applyProtection="1">
      <alignment horizontal="right" vertical="center" wrapText="1" shrinkToFit="1"/>
      <protection locked="0"/>
    </xf>
    <xf numFmtId="1" fontId="8" fillId="4" borderId="0" xfId="1" applyNumberFormat="1" applyFont="1" applyFill="1" applyBorder="1" applyAlignment="1" applyProtection="1">
      <alignment vertical="center" wrapText="1" shrinkToFit="1"/>
      <protection locked="0"/>
    </xf>
    <xf numFmtId="166" fontId="8" fillId="4" borderId="0" xfId="1" applyNumberFormat="1" applyFont="1" applyFill="1" applyBorder="1" applyAlignment="1" applyProtection="1">
      <alignment vertical="center" wrapText="1" shrinkToFit="1"/>
      <protection locked="0"/>
    </xf>
    <xf numFmtId="0" fontId="13" fillId="4" borderId="0" xfId="0" applyFont="1" applyFill="1" applyBorder="1" applyAlignment="1" applyProtection="1">
      <alignment horizontal="center" vertical="center" wrapText="1" shrinkToFit="1"/>
      <protection locked="0"/>
    </xf>
    <xf numFmtId="0" fontId="13" fillId="6" borderId="4" xfId="0" applyFont="1" applyFill="1" applyBorder="1" applyAlignment="1" applyProtection="1">
      <alignment horizontal="right" vertical="center" wrapText="1" shrinkToFit="1"/>
      <protection locked="0"/>
    </xf>
    <xf numFmtId="0" fontId="5" fillId="4" borderId="20" xfId="0" applyFont="1" applyFill="1" applyBorder="1" applyAlignment="1" applyProtection="1">
      <alignment horizontal="center" vertical="center" wrapText="1" shrinkToFit="1"/>
      <protection locked="0"/>
    </xf>
    <xf numFmtId="166" fontId="5" fillId="4" borderId="10" xfId="2" applyNumberFormat="1" applyFont="1" applyFill="1" applyBorder="1" applyAlignment="1" applyProtection="1">
      <alignment horizontal="right" vertical="center" wrapText="1" shrinkToFit="1"/>
      <protection locked="0"/>
    </xf>
    <xf numFmtId="2" fontId="8" fillId="4" borderId="8" xfId="3" applyNumberFormat="1" applyFont="1" applyFill="1" applyBorder="1" applyAlignment="1" applyProtection="1">
      <alignment horizontal="right" vertical="center" wrapText="1" shrinkToFit="1"/>
      <protection locked="0"/>
    </xf>
    <xf numFmtId="166" fontId="5" fillId="4" borderId="8" xfId="2" applyNumberFormat="1" applyFont="1" applyFill="1" applyBorder="1" applyAlignment="1" applyProtection="1">
      <alignment horizontal="right" vertical="center" wrapText="1" shrinkToFit="1"/>
      <protection locked="0"/>
    </xf>
    <xf numFmtId="166" fontId="5" fillId="4" borderId="8" xfId="0" applyNumberFormat="1" applyFont="1" applyFill="1" applyBorder="1" applyAlignment="1" applyProtection="1">
      <alignment horizontal="right" vertical="center" wrapText="1" shrinkToFit="1"/>
      <protection locked="0"/>
    </xf>
    <xf numFmtId="164" fontId="5" fillId="4" borderId="8" xfId="1" applyFont="1" applyFill="1" applyBorder="1" applyAlignment="1" applyProtection="1">
      <alignment horizontal="right" vertical="center" wrapText="1" shrinkToFit="1"/>
      <protection locked="0"/>
    </xf>
    <xf numFmtId="0" fontId="8" fillId="0" borderId="0" xfId="0" applyFont="1" applyBorder="1" applyAlignment="1" applyProtection="1">
      <alignment vertical="center" wrapText="1" shrinkToFit="1"/>
      <protection locked="0"/>
    </xf>
    <xf numFmtId="166" fontId="5" fillId="0" borderId="0" xfId="2" applyNumberFormat="1" applyFont="1" applyBorder="1" applyAlignment="1" applyProtection="1">
      <alignment horizontal="right" vertical="center" wrapText="1" shrinkToFit="1"/>
      <protection locked="0"/>
    </xf>
    <xf numFmtId="2" fontId="5" fillId="0" borderId="0" xfId="3" applyNumberFormat="1" applyFont="1" applyBorder="1" applyAlignment="1" applyProtection="1">
      <alignment horizontal="center" vertical="center" wrapText="1" shrinkToFit="1"/>
      <protection locked="0"/>
    </xf>
    <xf numFmtId="166" fontId="4" fillId="0" borderId="0" xfId="2" applyNumberFormat="1" applyFont="1" applyBorder="1" applyAlignment="1" applyProtection="1">
      <alignment horizontal="right" vertical="center" wrapText="1" shrinkToFit="1"/>
      <protection locked="0"/>
    </xf>
    <xf numFmtId="1" fontId="5" fillId="0" borderId="0" xfId="0" applyNumberFormat="1" applyFont="1" applyBorder="1" applyAlignment="1" applyProtection="1">
      <alignment vertical="center" wrapText="1" shrinkToFit="1"/>
      <protection locked="0"/>
    </xf>
    <xf numFmtId="164" fontId="5" fillId="0" borderId="0" xfId="1" applyFont="1" applyBorder="1" applyAlignment="1" applyProtection="1">
      <alignment vertical="center" wrapText="1" shrinkToFit="1"/>
      <protection locked="0"/>
    </xf>
    <xf numFmtId="166" fontId="4" fillId="0" borderId="0" xfId="2" applyNumberFormat="1" applyFont="1" applyBorder="1" applyAlignment="1" applyProtection="1">
      <alignment horizontal="right" wrapText="1" shrinkToFit="1"/>
      <protection locked="0"/>
    </xf>
    <xf numFmtId="166" fontId="5" fillId="3" borderId="13" xfId="2" applyNumberFormat="1" applyFont="1" applyFill="1" applyBorder="1" applyAlignment="1" applyProtection="1">
      <alignment horizontal="right" vertical="center" wrapText="1" shrinkToFit="1"/>
      <protection locked="0"/>
    </xf>
    <xf numFmtId="166" fontId="5" fillId="0" borderId="0" xfId="2" applyNumberFormat="1" applyFont="1" applyBorder="1" applyAlignment="1" applyProtection="1">
      <alignment horizontal="right" wrapText="1" shrinkToFit="1"/>
      <protection locked="0"/>
    </xf>
    <xf numFmtId="2" fontId="5" fillId="0" borderId="0" xfId="3" applyNumberFormat="1" applyFont="1" applyBorder="1" applyAlignment="1" applyProtection="1">
      <alignment horizontal="center" wrapText="1" shrinkToFit="1"/>
      <protection locked="0"/>
    </xf>
    <xf numFmtId="1" fontId="5" fillId="0" borderId="0" xfId="0" applyNumberFormat="1" applyFont="1" applyBorder="1" applyAlignment="1" applyProtection="1">
      <alignment wrapText="1" shrinkToFit="1"/>
      <protection locked="0"/>
    </xf>
    <xf numFmtId="164" fontId="5" fillId="0" borderId="0" xfId="1" applyFont="1" applyBorder="1" applyAlignment="1" applyProtection="1">
      <alignment wrapText="1" shrinkToFit="1"/>
      <protection locked="0"/>
    </xf>
    <xf numFmtId="1" fontId="13" fillId="6" borderId="4" xfId="0" applyNumberFormat="1" applyFont="1" applyFill="1" applyBorder="1" applyAlignment="1" applyProtection="1">
      <alignment horizontal="right" vertical="center" wrapText="1" shrinkToFit="1"/>
      <protection locked="0"/>
    </xf>
    <xf numFmtId="166" fontId="13" fillId="4" borderId="6" xfId="0" applyNumberFormat="1" applyFont="1" applyFill="1" applyBorder="1" applyAlignment="1" applyProtection="1">
      <alignment horizontal="right" vertical="center" wrapText="1" shrinkToFit="1"/>
      <protection locked="0"/>
    </xf>
    <xf numFmtId="2" fontId="13" fillId="4" borderId="6" xfId="3" applyNumberFormat="1" applyFont="1" applyFill="1" applyBorder="1" applyAlignment="1" applyProtection="1">
      <alignment horizontal="right" vertical="center" wrapText="1" shrinkToFit="1"/>
      <protection locked="0"/>
    </xf>
    <xf numFmtId="1" fontId="13" fillId="4" borderId="6" xfId="0" applyNumberFormat="1" applyFont="1" applyFill="1" applyBorder="1" applyAlignment="1" applyProtection="1">
      <alignment horizontal="right" vertical="center" wrapText="1" shrinkToFit="1"/>
      <protection locked="0"/>
    </xf>
    <xf numFmtId="0" fontId="13" fillId="4" borderId="6" xfId="0" applyFont="1" applyFill="1" applyBorder="1" applyAlignment="1" applyProtection="1">
      <alignment horizontal="right" vertical="center" wrapText="1" shrinkToFit="1"/>
      <protection locked="0"/>
    </xf>
    <xf numFmtId="0" fontId="8" fillId="0" borderId="11" xfId="0" applyFont="1" applyBorder="1" applyAlignment="1" applyProtection="1">
      <alignment vertical="center" wrapText="1" shrinkToFit="1"/>
      <protection locked="0"/>
    </xf>
    <xf numFmtId="2" fontId="5" fillId="4" borderId="8" xfId="3" applyNumberFormat="1" applyFont="1" applyFill="1" applyBorder="1" applyAlignment="1" applyProtection="1">
      <alignment horizontal="right" vertical="center" wrapText="1" shrinkToFit="1"/>
      <protection locked="0"/>
    </xf>
    <xf numFmtId="2" fontId="5" fillId="4" borderId="0" xfId="3" applyNumberFormat="1" applyFont="1" applyFill="1" applyBorder="1" applyAlignment="1" applyProtection="1">
      <alignment horizontal="right" vertical="center" wrapText="1" shrinkToFit="1"/>
      <protection locked="0"/>
    </xf>
    <xf numFmtId="166" fontId="9" fillId="4" borderId="0" xfId="2" applyNumberFormat="1" applyFont="1" applyFill="1" applyBorder="1" applyAlignment="1" applyProtection="1">
      <alignment horizontal="right" vertical="center" wrapText="1" shrinkToFit="1"/>
      <protection locked="0"/>
    </xf>
    <xf numFmtId="0" fontId="8" fillId="4" borderId="0" xfId="0" applyFont="1" applyFill="1" applyBorder="1" applyAlignment="1" applyProtection="1">
      <alignment vertical="center" wrapText="1" shrinkToFit="1"/>
      <protection locked="0"/>
    </xf>
    <xf numFmtId="166" fontId="5" fillId="4" borderId="0" xfId="2" applyNumberFormat="1" applyFont="1" applyFill="1" applyBorder="1" applyAlignment="1" applyProtection="1">
      <alignment horizontal="right" vertical="center" wrapText="1" shrinkToFit="1"/>
      <protection locked="0"/>
    </xf>
    <xf numFmtId="166" fontId="4" fillId="4" borderId="0" xfId="2" applyNumberFormat="1" applyFont="1" applyFill="1" applyBorder="1" applyAlignment="1" applyProtection="1">
      <alignment horizontal="right" vertical="center" wrapText="1" shrinkToFit="1"/>
      <protection locked="0"/>
    </xf>
    <xf numFmtId="1" fontId="8" fillId="4" borderId="0" xfId="0" applyNumberFormat="1" applyFont="1" applyFill="1" applyBorder="1" applyAlignment="1" applyProtection="1">
      <alignment horizontal="right" vertical="center" wrapText="1" shrinkToFit="1"/>
      <protection locked="0"/>
    </xf>
    <xf numFmtId="166" fontId="5" fillId="4" borderId="0" xfId="2" applyNumberFormat="1" applyFont="1" applyFill="1" applyBorder="1" applyAlignment="1" applyProtection="1">
      <alignment horizontal="right" vertical="center" wrapText="1" shrinkToFit="1"/>
    </xf>
    <xf numFmtId="164" fontId="8" fillId="4" borderId="0" xfId="1" applyFont="1" applyFill="1" applyBorder="1" applyAlignment="1" applyProtection="1">
      <alignment horizontal="right" vertical="center" wrapText="1" shrinkToFit="1"/>
      <protection locked="0"/>
    </xf>
    <xf numFmtId="166" fontId="8" fillId="4" borderId="0" xfId="2" applyNumberFormat="1" applyFont="1" applyFill="1" applyBorder="1" applyAlignment="1" applyProtection="1">
      <alignment horizontal="right" vertical="center" wrapText="1" shrinkToFit="1"/>
      <protection locked="0"/>
    </xf>
    <xf numFmtId="0" fontId="8" fillId="4" borderId="11" xfId="0" applyFont="1" applyFill="1" applyBorder="1" applyAlignment="1" applyProtection="1">
      <alignment vertical="center" wrapText="1" shrinkToFit="1"/>
      <protection locked="0"/>
    </xf>
    <xf numFmtId="0" fontId="5" fillId="8" borderId="19" xfId="0" applyFont="1" applyFill="1" applyBorder="1" applyAlignment="1" applyProtection="1">
      <alignment horizontal="center" vertical="center" wrapText="1" shrinkToFit="1"/>
      <protection locked="0"/>
    </xf>
    <xf numFmtId="166" fontId="5" fillId="8" borderId="19" xfId="0" applyNumberFormat="1" applyFont="1" applyFill="1" applyBorder="1" applyAlignment="1" applyProtection="1">
      <alignment vertical="center" wrapText="1" shrinkToFit="1"/>
      <protection locked="0"/>
    </xf>
    <xf numFmtId="0" fontId="5" fillId="8" borderId="20" xfId="0" applyFont="1" applyFill="1" applyBorder="1" applyAlignment="1" applyProtection="1">
      <alignment horizontal="center" vertical="center" wrapText="1" shrinkToFit="1"/>
      <protection locked="0"/>
    </xf>
    <xf numFmtId="0" fontId="5" fillId="8" borderId="20" xfId="0" applyFont="1" applyFill="1" applyBorder="1" applyAlignment="1" applyProtection="1">
      <alignment wrapText="1" shrinkToFit="1"/>
      <protection locked="0"/>
    </xf>
    <xf numFmtId="164" fontId="8" fillId="0" borderId="8" xfId="1" applyFont="1" applyBorder="1" applyAlignment="1" applyProtection="1">
      <alignment horizontal="right" vertical="center" wrapText="1" shrinkToFit="1"/>
      <protection locked="0"/>
    </xf>
    <xf numFmtId="0" fontId="5" fillId="0" borderId="0" xfId="0" applyFont="1" applyBorder="1" applyAlignment="1" applyProtection="1">
      <alignment horizontal="center" vertical="center" wrapText="1" shrinkToFit="1"/>
      <protection locked="0"/>
    </xf>
    <xf numFmtId="166" fontId="13" fillId="4" borderId="4" xfId="0" applyNumberFormat="1" applyFont="1" applyFill="1" applyBorder="1" applyAlignment="1" applyProtection="1">
      <alignment horizontal="right" vertical="center" wrapText="1" shrinkToFit="1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 wrapText="1"/>
      <protection locked="0"/>
    </xf>
    <xf numFmtId="0" fontId="5" fillId="0" borderId="8" xfId="0" applyFont="1" applyBorder="1" applyAlignment="1" applyProtection="1">
      <alignment horizontal="center" wrapText="1" shrinkToFit="1"/>
      <protection locked="0"/>
    </xf>
    <xf numFmtId="0" fontId="5" fillId="0" borderId="8" xfId="0" applyFont="1" applyBorder="1" applyAlignment="1" applyProtection="1">
      <alignment wrapText="1" shrinkToFit="1"/>
      <protection locked="0"/>
    </xf>
    <xf numFmtId="0" fontId="5" fillId="4" borderId="8" xfId="0" applyFont="1" applyFill="1" applyBorder="1" applyAlignment="1" applyProtection="1">
      <alignment vertical="center" wrapText="1" shrinkToFit="1"/>
      <protection locked="0"/>
    </xf>
    <xf numFmtId="0" fontId="5" fillId="6" borderId="8" xfId="0" applyFont="1" applyFill="1" applyBorder="1" applyAlignment="1" applyProtection="1">
      <alignment vertical="center" wrapText="1" shrinkToFit="1"/>
      <protection locked="0"/>
    </xf>
    <xf numFmtId="0" fontId="5" fillId="6" borderId="8" xfId="0" applyFont="1" applyFill="1" applyBorder="1" applyAlignment="1" applyProtection="1">
      <alignment horizontal="center" vertical="center" wrapText="1" shrinkToFit="1"/>
      <protection locked="0"/>
    </xf>
    <xf numFmtId="0" fontId="6" fillId="0" borderId="8" xfId="0" applyFont="1" applyBorder="1" applyAlignment="1" applyProtection="1">
      <alignment wrapText="1" shrinkToFit="1"/>
      <protection locked="0"/>
    </xf>
    <xf numFmtId="0" fontId="5" fillId="0" borderId="8" xfId="0" applyFont="1" applyBorder="1" applyAlignment="1" applyProtection="1">
      <alignment vertical="center" wrapText="1" shrinkToFit="1"/>
      <protection locked="0"/>
    </xf>
    <xf numFmtId="166" fontId="5" fillId="2" borderId="8" xfId="2" applyNumberFormat="1" applyFont="1" applyFill="1" applyBorder="1" applyAlignment="1" applyProtection="1">
      <alignment horizontal="right" vertical="center" wrapText="1" shrinkToFit="1"/>
      <protection locked="0"/>
    </xf>
    <xf numFmtId="2" fontId="5" fillId="2" borderId="8" xfId="3" applyNumberFormat="1" applyFont="1" applyFill="1" applyBorder="1" applyAlignment="1" applyProtection="1">
      <alignment horizontal="right" vertical="center" wrapText="1" shrinkToFit="1"/>
      <protection locked="0"/>
    </xf>
    <xf numFmtId="165" fontId="8" fillId="2" borderId="8" xfId="0" applyNumberFormat="1" applyFont="1" applyFill="1" applyBorder="1" applyAlignment="1" applyProtection="1">
      <alignment horizontal="right" vertical="center" wrapText="1" shrinkToFit="1"/>
      <protection locked="0"/>
    </xf>
    <xf numFmtId="164" fontId="8" fillId="2" borderId="8" xfId="1" applyFont="1" applyFill="1" applyBorder="1" applyAlignment="1" applyProtection="1">
      <alignment horizontal="right" vertical="center" wrapText="1" shrinkToFit="1"/>
      <protection locked="0"/>
    </xf>
    <xf numFmtId="2" fontId="8" fillId="2" borderId="8" xfId="3" applyNumberFormat="1" applyFont="1" applyFill="1" applyBorder="1" applyAlignment="1" applyProtection="1">
      <alignment horizontal="right" vertical="center" wrapText="1" shrinkToFit="1"/>
      <protection locked="0"/>
    </xf>
    <xf numFmtId="0" fontId="5" fillId="5" borderId="8" xfId="0" applyFont="1" applyFill="1" applyBorder="1" applyAlignment="1" applyProtection="1">
      <alignment vertical="center" wrapText="1" shrinkToFit="1"/>
      <protection locked="0"/>
    </xf>
    <xf numFmtId="166" fontId="5" fillId="2" borderId="8" xfId="0" applyNumberFormat="1" applyFont="1" applyFill="1" applyBorder="1" applyAlignment="1" applyProtection="1">
      <alignment horizontal="right" vertical="center" wrapText="1" shrinkToFit="1"/>
      <protection locked="0"/>
    </xf>
    <xf numFmtId="164" fontId="5" fillId="2" borderId="8" xfId="1" applyFont="1" applyFill="1" applyBorder="1" applyAlignment="1" applyProtection="1">
      <alignment horizontal="right" vertical="center" wrapText="1" shrinkToFit="1"/>
      <protection locked="0"/>
    </xf>
    <xf numFmtId="166" fontId="5" fillId="6" borderId="8" xfId="0" applyNumberFormat="1" applyFont="1" applyFill="1" applyBorder="1" applyAlignment="1" applyProtection="1">
      <alignment horizontal="right" vertical="center" wrapText="1" shrinkToFit="1"/>
      <protection locked="0"/>
    </xf>
    <xf numFmtId="164" fontId="5" fillId="6" borderId="8" xfId="1" applyFont="1" applyFill="1" applyBorder="1" applyAlignment="1" applyProtection="1">
      <alignment horizontal="right" vertical="center" wrapText="1" shrinkToFit="1"/>
      <protection locked="0"/>
    </xf>
    <xf numFmtId="44" fontId="5" fillId="2" borderId="8" xfId="2" applyFont="1" applyFill="1" applyBorder="1" applyAlignment="1" applyProtection="1">
      <alignment horizontal="right" vertical="center" wrapText="1" shrinkToFit="1"/>
      <protection locked="0"/>
    </xf>
    <xf numFmtId="0" fontId="5" fillId="0" borderId="8" xfId="0" applyFont="1" applyBorder="1" applyProtection="1">
      <protection locked="0"/>
    </xf>
    <xf numFmtId="166" fontId="5" fillId="0" borderId="8" xfId="2" applyNumberFormat="1" applyFont="1" applyBorder="1" applyAlignment="1" applyProtection="1">
      <alignment horizontal="right"/>
      <protection locked="0"/>
    </xf>
    <xf numFmtId="2" fontId="5" fillId="0" borderId="8" xfId="3" applyNumberFormat="1" applyFont="1" applyBorder="1" applyAlignment="1" applyProtection="1">
      <alignment horizontal="center"/>
      <protection locked="0"/>
    </xf>
    <xf numFmtId="166" fontId="4" fillId="0" borderId="8" xfId="2" applyNumberFormat="1" applyFont="1" applyBorder="1" applyAlignment="1" applyProtection="1">
      <alignment horizontal="right"/>
      <protection locked="0"/>
    </xf>
    <xf numFmtId="1" fontId="5" fillId="0" borderId="8" xfId="0" applyNumberFormat="1" applyFont="1" applyBorder="1" applyProtection="1">
      <protection locked="0"/>
    </xf>
    <xf numFmtId="164" fontId="5" fillId="0" borderId="8" xfId="1" applyFont="1" applyBorder="1" applyAlignment="1" applyProtection="1">
      <protection locked="0"/>
    </xf>
    <xf numFmtId="0" fontId="13" fillId="0" borderId="8" xfId="0" applyFont="1" applyBorder="1" applyAlignment="1" applyProtection="1">
      <alignment vertical="center" wrapText="1" shrinkToFit="1"/>
      <protection locked="0"/>
    </xf>
    <xf numFmtId="44" fontId="5" fillId="2" borderId="8" xfId="2" applyFont="1" applyFill="1" applyBorder="1" applyAlignment="1" applyProtection="1">
      <alignment vertical="center" wrapText="1" shrinkToFit="1"/>
      <protection locked="0"/>
    </xf>
    <xf numFmtId="0" fontId="5" fillId="2" borderId="9" xfId="0" applyNumberFormat="1" applyFont="1" applyFill="1" applyBorder="1" applyAlignment="1" applyProtection="1">
      <alignment vertical="center" wrapText="1" shrinkToFit="1"/>
      <protection locked="0"/>
    </xf>
    <xf numFmtId="0" fontId="6" fillId="0" borderId="48" xfId="0" applyFont="1" applyBorder="1" applyAlignment="1" applyProtection="1">
      <alignment wrapText="1" shrinkToFit="1"/>
      <protection locked="0"/>
    </xf>
    <xf numFmtId="0" fontId="6" fillId="0" borderId="48" xfId="0" applyFont="1" applyBorder="1" applyAlignment="1" applyProtection="1">
      <alignment vertical="center" wrapText="1" shrinkToFit="1"/>
      <protection locked="0"/>
    </xf>
    <xf numFmtId="166" fontId="5" fillId="6" borderId="13" xfId="2" applyNumberFormat="1" applyFont="1" applyFill="1" applyBorder="1" applyAlignment="1" applyProtection="1">
      <alignment horizontal="right" vertical="center" wrapText="1" shrinkToFit="1"/>
      <protection locked="0"/>
    </xf>
    <xf numFmtId="2" fontId="5" fillId="6" borderId="13" xfId="3" applyNumberFormat="1" applyFont="1" applyFill="1" applyBorder="1" applyAlignment="1" applyProtection="1">
      <alignment horizontal="right" vertical="center" wrapText="1" shrinkToFit="1"/>
      <protection locked="0"/>
    </xf>
    <xf numFmtId="165" fontId="9" fillId="2" borderId="11" xfId="0" applyNumberFormat="1" applyFont="1" applyFill="1" applyBorder="1" applyAlignment="1" applyProtection="1">
      <alignment horizontal="right" vertical="center" wrapText="1" shrinkToFit="1"/>
      <protection locked="0"/>
    </xf>
    <xf numFmtId="166" fontId="5" fillId="2" borderId="13" xfId="2" applyNumberFormat="1" applyFont="1" applyFill="1" applyBorder="1" applyAlignment="1" applyProtection="1">
      <alignment horizontal="right" vertical="center" wrapText="1" shrinkToFit="1"/>
      <protection locked="0"/>
    </xf>
    <xf numFmtId="2" fontId="8" fillId="2" borderId="13" xfId="3" applyNumberFormat="1" applyFont="1" applyFill="1" applyBorder="1" applyAlignment="1" applyProtection="1">
      <alignment horizontal="right" vertical="center" wrapText="1" shrinkToFit="1"/>
      <protection locked="0"/>
    </xf>
    <xf numFmtId="166" fontId="5" fillId="2" borderId="38" xfId="2" applyNumberFormat="1" applyFont="1" applyFill="1" applyBorder="1" applyAlignment="1" applyProtection="1">
      <alignment horizontal="right" vertical="center" wrapText="1" shrinkToFit="1"/>
      <protection locked="0"/>
    </xf>
    <xf numFmtId="0" fontId="6" fillId="4" borderId="48" xfId="0" applyFont="1" applyFill="1" applyBorder="1" applyAlignment="1" applyProtection="1">
      <alignment vertical="center" wrapText="1" shrinkToFit="1"/>
      <protection locked="0"/>
    </xf>
    <xf numFmtId="0" fontId="5" fillId="0" borderId="48" xfId="0" applyFont="1" applyBorder="1" applyAlignment="1" applyProtection="1">
      <alignment wrapText="1" shrinkToFit="1"/>
      <protection locked="0"/>
    </xf>
    <xf numFmtId="0" fontId="5" fillId="0" borderId="36" xfId="0" applyFont="1" applyBorder="1" applyAlignment="1" applyProtection="1">
      <alignment horizontal="center"/>
      <protection locked="0"/>
    </xf>
    <xf numFmtId="0" fontId="5" fillId="0" borderId="36" xfId="0" applyFont="1" applyBorder="1" applyProtection="1">
      <protection locked="0"/>
    </xf>
    <xf numFmtId="166" fontId="5" fillId="0" borderId="36" xfId="2" applyNumberFormat="1" applyFont="1" applyBorder="1" applyAlignment="1" applyProtection="1">
      <alignment horizontal="right"/>
      <protection locked="0"/>
    </xf>
    <xf numFmtId="2" fontId="5" fillId="0" borderId="36" xfId="3" applyNumberFormat="1" applyFont="1" applyBorder="1" applyAlignment="1" applyProtection="1">
      <alignment horizontal="center"/>
      <protection locked="0"/>
    </xf>
    <xf numFmtId="166" fontId="4" fillId="0" borderId="36" xfId="2" applyNumberFormat="1" applyFont="1" applyBorder="1" applyAlignment="1" applyProtection="1">
      <alignment horizontal="right"/>
      <protection locked="0"/>
    </xf>
    <xf numFmtId="1" fontId="5" fillId="0" borderId="36" xfId="0" applyNumberFormat="1" applyFont="1" applyBorder="1" applyProtection="1">
      <protection locked="0"/>
    </xf>
    <xf numFmtId="164" fontId="5" fillId="0" borderId="36" xfId="1" applyFont="1" applyBorder="1" applyAlignment="1" applyProtection="1">
      <protection locked="0"/>
    </xf>
    <xf numFmtId="166" fontId="4" fillId="2" borderId="11" xfId="0" applyNumberFormat="1" applyFont="1" applyFill="1" applyBorder="1" applyAlignment="1" applyProtection="1">
      <alignment horizontal="right" vertical="center" wrapText="1" shrinkToFit="1"/>
      <protection locked="0"/>
    </xf>
    <xf numFmtId="2" fontId="5" fillId="2" borderId="13" xfId="3" applyNumberFormat="1" applyFont="1" applyFill="1" applyBorder="1" applyAlignment="1" applyProtection="1">
      <alignment horizontal="right" vertical="center" wrapText="1" shrinkToFit="1"/>
      <protection locked="0"/>
    </xf>
    <xf numFmtId="166" fontId="5" fillId="6" borderId="13" xfId="0" applyNumberFormat="1" applyFont="1" applyFill="1" applyBorder="1" applyAlignment="1" applyProtection="1">
      <alignment horizontal="right" vertical="center" wrapText="1" shrinkToFit="1"/>
      <protection locked="0"/>
    </xf>
    <xf numFmtId="164" fontId="5" fillId="6" borderId="13" xfId="1" applyFont="1" applyFill="1" applyBorder="1" applyAlignment="1" applyProtection="1">
      <alignment horizontal="right" vertical="center" wrapText="1" shrinkToFit="1"/>
      <protection locked="0"/>
    </xf>
    <xf numFmtId="166" fontId="9" fillId="6" borderId="14" xfId="2" applyNumberFormat="1" applyFont="1" applyFill="1" applyBorder="1" applyAlignment="1" applyProtection="1">
      <alignment horizontal="right" vertical="center" wrapText="1" shrinkToFit="1"/>
      <protection locked="0"/>
    </xf>
    <xf numFmtId="166" fontId="4" fillId="6" borderId="14" xfId="0" applyNumberFormat="1" applyFont="1" applyFill="1" applyBorder="1" applyAlignment="1" applyProtection="1">
      <alignment horizontal="right" vertical="center" wrapText="1" shrinkToFit="1"/>
      <protection locked="0"/>
    </xf>
    <xf numFmtId="0" fontId="6" fillId="5" borderId="48" xfId="0" applyFont="1" applyFill="1" applyBorder="1" applyAlignment="1" applyProtection="1">
      <alignment vertical="center" wrapText="1" shrinkToFit="1"/>
      <protection locked="0"/>
    </xf>
    <xf numFmtId="166" fontId="5" fillId="2" borderId="13" xfId="0" applyNumberFormat="1" applyFont="1" applyFill="1" applyBorder="1" applyAlignment="1" applyProtection="1">
      <alignment horizontal="right" vertical="center" wrapText="1" shrinkToFit="1"/>
      <protection locked="0"/>
    </xf>
    <xf numFmtId="164" fontId="5" fillId="2" borderId="13" xfId="1" applyFont="1" applyFill="1" applyBorder="1" applyAlignment="1" applyProtection="1">
      <alignment horizontal="right" vertical="center" wrapText="1" shrinkToFit="1"/>
      <protection locked="0"/>
    </xf>
    <xf numFmtId="166" fontId="4" fillId="2" borderId="14" xfId="0" applyNumberFormat="1" applyFont="1" applyFill="1" applyBorder="1" applyAlignment="1" applyProtection="1">
      <alignment horizontal="right" vertical="center" wrapText="1" shrinkToFit="1"/>
      <protection locked="0"/>
    </xf>
    <xf numFmtId="165" fontId="8" fillId="2" borderId="13" xfId="0" applyNumberFormat="1" applyFont="1" applyFill="1" applyBorder="1" applyAlignment="1" applyProtection="1">
      <alignment horizontal="right" vertical="center" wrapText="1" shrinkToFit="1"/>
      <protection locked="0"/>
    </xf>
    <xf numFmtId="165" fontId="9" fillId="2" borderId="14" xfId="0" applyNumberFormat="1" applyFont="1" applyFill="1" applyBorder="1" applyAlignment="1" applyProtection="1">
      <alignment horizontal="right" vertical="center" wrapText="1" shrinkToFit="1"/>
      <protection locked="0"/>
    </xf>
    <xf numFmtId="166" fontId="5" fillId="2" borderId="36" xfId="2" applyNumberFormat="1" applyFont="1" applyFill="1" applyBorder="1" applyAlignment="1" applyProtection="1">
      <alignment horizontal="right" vertical="center" wrapText="1" shrinkToFit="1"/>
      <protection locked="0"/>
    </xf>
    <xf numFmtId="2" fontId="5" fillId="2" borderId="36" xfId="3" applyNumberFormat="1" applyFont="1" applyFill="1" applyBorder="1" applyAlignment="1" applyProtection="1">
      <alignment horizontal="right" vertical="center" wrapText="1" shrinkToFit="1"/>
      <protection locked="0"/>
    </xf>
    <xf numFmtId="166" fontId="5" fillId="2" borderId="49" xfId="2" applyNumberFormat="1" applyFont="1" applyFill="1" applyBorder="1" applyAlignment="1" applyProtection="1">
      <alignment horizontal="right" vertical="center" wrapText="1" shrinkToFit="1"/>
      <protection locked="0"/>
    </xf>
    <xf numFmtId="0" fontId="13" fillId="0" borderId="48" xfId="0" applyFont="1" applyBorder="1" applyAlignment="1" applyProtection="1">
      <alignment vertical="center" wrapText="1" shrinkToFit="1"/>
      <protection locked="0"/>
    </xf>
    <xf numFmtId="0" fontId="5" fillId="0" borderId="48" xfId="0" applyFont="1" applyBorder="1" applyProtection="1">
      <protection locked="0"/>
    </xf>
    <xf numFmtId="2" fontId="13" fillId="4" borderId="4" xfId="3" applyNumberFormat="1" applyFont="1" applyFill="1" applyBorder="1" applyAlignment="1" applyProtection="1">
      <alignment horizontal="right" vertical="center" wrapText="1" shrinkToFit="1"/>
      <protection locked="0"/>
    </xf>
    <xf numFmtId="0" fontId="5" fillId="4" borderId="48" xfId="0" applyFont="1" applyFill="1" applyBorder="1" applyAlignment="1" applyProtection="1">
      <alignment wrapText="1" shrinkToFit="1"/>
      <protection locked="0"/>
    </xf>
    <xf numFmtId="0" fontId="5" fillId="4" borderId="48" xfId="0" applyFont="1" applyFill="1" applyBorder="1" applyAlignment="1" applyProtection="1">
      <alignment horizontal="center" wrapText="1" shrinkToFit="1"/>
      <protection locked="0"/>
    </xf>
    <xf numFmtId="166" fontId="5" fillId="2" borderId="10" xfId="2" applyNumberFormat="1" applyFont="1" applyFill="1" applyBorder="1" applyAlignment="1" applyProtection="1">
      <alignment horizontal="right" vertical="center" wrapText="1" shrinkToFit="1"/>
      <protection locked="0"/>
    </xf>
    <xf numFmtId="166" fontId="4" fillId="2" borderId="11" xfId="2" applyNumberFormat="1" applyFont="1" applyFill="1" applyBorder="1" applyAlignment="1" applyProtection="1">
      <alignment horizontal="right" vertical="center" wrapText="1" shrinkToFit="1"/>
      <protection locked="0"/>
    </xf>
    <xf numFmtId="166" fontId="5" fillId="6" borderId="12" xfId="2" applyNumberFormat="1" applyFont="1" applyFill="1" applyBorder="1" applyAlignment="1" applyProtection="1">
      <alignment horizontal="right" vertical="center" wrapText="1" shrinkToFit="1"/>
      <protection locked="0"/>
    </xf>
    <xf numFmtId="166" fontId="4" fillId="6" borderId="14" xfId="2" applyNumberFormat="1" applyFont="1" applyFill="1" applyBorder="1" applyAlignment="1" applyProtection="1">
      <alignment horizontal="right" vertical="center" wrapText="1" shrinkToFit="1"/>
      <protection locked="0"/>
    </xf>
    <xf numFmtId="1" fontId="5" fillId="2" borderId="15" xfId="0" applyNumberFormat="1" applyFont="1" applyFill="1" applyBorder="1" applyAlignment="1" applyProtection="1">
      <alignment vertical="center" wrapText="1" shrinkToFit="1"/>
    </xf>
    <xf numFmtId="1" fontId="5" fillId="2" borderId="10" xfId="0" applyNumberFormat="1" applyFont="1" applyFill="1" applyBorder="1" applyAlignment="1" applyProtection="1">
      <alignment vertical="center" wrapText="1" shrinkToFit="1"/>
      <protection locked="0"/>
    </xf>
    <xf numFmtId="1" fontId="5" fillId="2" borderId="12" xfId="0" applyNumberFormat="1" applyFont="1" applyFill="1" applyBorder="1" applyAlignment="1" applyProtection="1">
      <alignment vertical="center" wrapText="1" shrinkToFit="1"/>
      <protection locked="0"/>
    </xf>
    <xf numFmtId="1" fontId="8" fillId="2" borderId="15" xfId="0" applyNumberFormat="1" applyFont="1" applyFill="1" applyBorder="1" applyAlignment="1" applyProtection="1">
      <alignment horizontal="right" vertical="center" wrapText="1" shrinkToFit="1"/>
      <protection locked="0"/>
    </xf>
    <xf numFmtId="165" fontId="8" fillId="2" borderId="16" xfId="0" applyNumberFormat="1" applyFont="1" applyFill="1" applyBorder="1" applyAlignment="1" applyProtection="1">
      <alignment horizontal="right" vertical="center" wrapText="1" shrinkToFit="1"/>
      <protection locked="0"/>
    </xf>
    <xf numFmtId="165" fontId="9" fillId="2" borderId="17" xfId="0" applyNumberFormat="1" applyFont="1" applyFill="1" applyBorder="1" applyAlignment="1" applyProtection="1">
      <alignment horizontal="right" vertical="center" wrapText="1" shrinkToFit="1"/>
      <protection locked="0"/>
    </xf>
    <xf numFmtId="1" fontId="5" fillId="2" borderId="10" xfId="0" applyNumberFormat="1" applyFont="1" applyFill="1" applyBorder="1" applyAlignment="1" applyProtection="1">
      <alignment horizontal="right" vertical="center" wrapText="1" shrinkToFit="1"/>
      <protection locked="0"/>
    </xf>
    <xf numFmtId="1" fontId="5" fillId="5" borderId="10" xfId="0" applyNumberFormat="1" applyFont="1" applyFill="1" applyBorder="1" applyAlignment="1" applyProtection="1">
      <alignment horizontal="right" vertical="center" wrapText="1" shrinkToFit="1"/>
      <protection locked="0"/>
    </xf>
    <xf numFmtId="1" fontId="8" fillId="2" borderId="10" xfId="0" applyNumberFormat="1" applyFont="1" applyFill="1" applyBorder="1" applyAlignment="1" applyProtection="1">
      <alignment horizontal="right" vertical="center" wrapText="1" shrinkToFit="1"/>
      <protection locked="0"/>
    </xf>
    <xf numFmtId="1" fontId="8" fillId="2" borderId="12" xfId="0" applyNumberFormat="1" applyFont="1" applyFill="1" applyBorder="1" applyAlignment="1" applyProtection="1">
      <alignment horizontal="right" vertical="center" wrapText="1" shrinkToFit="1"/>
      <protection locked="0"/>
    </xf>
    <xf numFmtId="166" fontId="5" fillId="2" borderId="12" xfId="2" applyNumberFormat="1" applyFont="1" applyFill="1" applyBorder="1" applyAlignment="1" applyProtection="1">
      <alignment horizontal="right" vertical="center" wrapText="1" shrinkToFit="1"/>
      <protection locked="0"/>
    </xf>
    <xf numFmtId="166" fontId="5" fillId="8" borderId="21" xfId="0" applyNumberFormat="1" applyFont="1" applyFill="1" applyBorder="1" applyAlignment="1" applyProtection="1">
      <alignment vertical="center" wrapText="1" shrinkToFit="1"/>
      <protection locked="0"/>
    </xf>
    <xf numFmtId="166" fontId="5" fillId="2" borderId="15" xfId="2" applyNumberFormat="1" applyFont="1" applyFill="1" applyBorder="1" applyAlignment="1" applyProtection="1">
      <alignment horizontal="right" vertical="center" wrapText="1" shrinkToFit="1"/>
      <protection locked="0"/>
    </xf>
    <xf numFmtId="164" fontId="8" fillId="2" borderId="16" xfId="1" applyFont="1" applyFill="1" applyBorder="1" applyAlignment="1" applyProtection="1">
      <alignment horizontal="right" vertical="center" wrapText="1" shrinkToFit="1"/>
      <protection locked="0"/>
    </xf>
    <xf numFmtId="166" fontId="8" fillId="2" borderId="16" xfId="2" applyNumberFormat="1" applyFont="1" applyFill="1" applyBorder="1" applyAlignment="1" applyProtection="1">
      <alignment horizontal="right" vertical="center" wrapText="1" shrinkToFit="1"/>
      <protection locked="0"/>
    </xf>
    <xf numFmtId="166" fontId="9" fillId="2" borderId="17" xfId="2" applyNumberFormat="1" applyFont="1" applyFill="1" applyBorder="1" applyAlignment="1" applyProtection="1">
      <alignment horizontal="right" vertical="center" wrapText="1" shrinkToFit="1"/>
      <protection locked="0"/>
    </xf>
    <xf numFmtId="1" fontId="5" fillId="2" borderId="15" xfId="0" applyNumberFormat="1" applyFont="1" applyFill="1" applyBorder="1" applyAlignment="1" applyProtection="1">
      <alignment horizontal="right" vertical="center" wrapText="1" shrinkToFit="1"/>
      <protection locked="0"/>
    </xf>
    <xf numFmtId="166" fontId="5" fillId="2" borderId="16" xfId="2" applyNumberFormat="1" applyFont="1" applyFill="1" applyBorder="1" applyAlignment="1" applyProtection="1">
      <alignment horizontal="right" vertical="center" wrapText="1" shrinkToFit="1"/>
      <protection locked="0"/>
    </xf>
    <xf numFmtId="1" fontId="5" fillId="2" borderId="12" xfId="0" applyNumberFormat="1" applyFont="1" applyFill="1" applyBorder="1" applyAlignment="1" applyProtection="1">
      <alignment horizontal="right" vertical="center" wrapText="1" shrinkToFit="1"/>
      <protection locked="0"/>
    </xf>
    <xf numFmtId="166" fontId="4" fillId="2" borderId="14" xfId="2" applyNumberFormat="1" applyFont="1" applyFill="1" applyBorder="1" applyAlignment="1" applyProtection="1">
      <alignment horizontal="right" vertical="center" wrapText="1" shrinkToFit="1"/>
      <protection locked="0"/>
    </xf>
    <xf numFmtId="1" fontId="8" fillId="2" borderId="54" xfId="0" applyNumberFormat="1" applyFont="1" applyFill="1" applyBorder="1" applyAlignment="1" applyProtection="1">
      <alignment horizontal="right" vertical="center" wrapText="1" shrinkToFit="1"/>
      <protection locked="0"/>
    </xf>
    <xf numFmtId="166" fontId="5" fillId="2" borderId="16" xfId="0" applyNumberFormat="1" applyFont="1" applyFill="1" applyBorder="1" applyAlignment="1" applyProtection="1">
      <alignment horizontal="right" vertical="center" wrapText="1" shrinkToFit="1"/>
      <protection locked="0"/>
    </xf>
    <xf numFmtId="164" fontId="5" fillId="2" borderId="16" xfId="1" applyFont="1" applyFill="1" applyBorder="1" applyAlignment="1" applyProtection="1">
      <alignment horizontal="right" vertical="center" wrapText="1" shrinkToFit="1"/>
      <protection locked="0"/>
    </xf>
    <xf numFmtId="166" fontId="4" fillId="2" borderId="17" xfId="0" applyNumberFormat="1" applyFont="1" applyFill="1" applyBorder="1" applyAlignment="1" applyProtection="1">
      <alignment horizontal="right" vertical="center" wrapText="1" shrinkToFit="1"/>
      <protection locked="0"/>
    </xf>
    <xf numFmtId="166" fontId="5" fillId="2" borderId="54" xfId="2" applyNumberFormat="1" applyFont="1" applyFill="1" applyBorder="1" applyAlignment="1" applyProtection="1">
      <alignment horizontal="right" vertical="center" wrapText="1" shrinkToFit="1"/>
      <protection locked="0"/>
    </xf>
    <xf numFmtId="2" fontId="8" fillId="2" borderId="51" xfId="3" applyNumberFormat="1" applyFont="1" applyFill="1" applyBorder="1" applyAlignment="1" applyProtection="1">
      <alignment horizontal="right" vertical="center" wrapText="1" shrinkToFit="1"/>
      <protection locked="0"/>
    </xf>
    <xf numFmtId="166" fontId="5" fillId="2" borderId="51" xfId="2" applyNumberFormat="1" applyFont="1" applyFill="1" applyBorder="1" applyAlignment="1" applyProtection="1">
      <alignment horizontal="right" vertical="center" wrapText="1" shrinkToFit="1"/>
      <protection locked="0"/>
    </xf>
    <xf numFmtId="166" fontId="5" fillId="0" borderId="51" xfId="2" applyNumberFormat="1" applyFont="1" applyBorder="1" applyAlignment="1" applyProtection="1">
      <alignment horizontal="right" vertical="center" wrapText="1" shrinkToFit="1"/>
      <protection locked="0"/>
    </xf>
    <xf numFmtId="166" fontId="5" fillId="2" borderId="42" xfId="2" applyNumberFormat="1" applyFont="1" applyFill="1" applyBorder="1" applyAlignment="1" applyProtection="1">
      <alignment horizontal="right" vertical="center" wrapText="1" shrinkToFit="1"/>
      <protection locked="0"/>
    </xf>
    <xf numFmtId="166" fontId="5" fillId="2" borderId="5" xfId="2" applyNumberFormat="1" applyFont="1" applyFill="1" applyBorder="1" applyAlignment="1" applyProtection="1">
      <alignment horizontal="right" vertical="center" wrapText="1" shrinkToFit="1"/>
      <protection locked="0"/>
    </xf>
    <xf numFmtId="166" fontId="5" fillId="2" borderId="43" xfId="2" applyNumberFormat="1" applyFont="1" applyFill="1" applyBorder="1" applyAlignment="1" applyProtection="1">
      <alignment horizontal="right" vertical="center" wrapText="1" shrinkToFit="1"/>
      <protection locked="0"/>
    </xf>
    <xf numFmtId="166" fontId="9" fillId="0" borderId="11" xfId="0" applyNumberFormat="1" applyFont="1" applyBorder="1" applyAlignment="1" applyProtection="1">
      <alignment horizontal="right" vertical="center" wrapText="1" shrinkToFit="1"/>
      <protection locked="0"/>
    </xf>
    <xf numFmtId="0" fontId="5" fillId="8" borderId="21" xfId="0" applyFont="1" applyFill="1" applyBorder="1" applyAlignment="1" applyProtection="1">
      <alignment horizontal="center" vertical="center" wrapText="1" shrinkToFit="1"/>
      <protection locked="0"/>
    </xf>
    <xf numFmtId="0" fontId="5" fillId="6" borderId="19" xfId="0" applyFont="1" applyFill="1" applyBorder="1" applyAlignment="1" applyProtection="1">
      <alignment horizontal="center" vertical="center" wrapText="1" shrinkToFit="1"/>
      <protection locked="0"/>
    </xf>
    <xf numFmtId="2" fontId="5" fillId="2" borderId="16" xfId="3" applyNumberFormat="1" applyFont="1" applyFill="1" applyBorder="1" applyAlignment="1" applyProtection="1">
      <alignment horizontal="right" vertical="center" wrapText="1" shrinkToFit="1"/>
      <protection locked="0"/>
    </xf>
    <xf numFmtId="1" fontId="5" fillId="6" borderId="12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4" borderId="19" xfId="0" applyFont="1" applyFill="1" applyBorder="1" applyAlignment="1" applyProtection="1">
      <alignment horizontal="center" vertical="center" wrapText="1" shrinkToFit="1"/>
      <protection locked="0"/>
    </xf>
    <xf numFmtId="166" fontId="5" fillId="4" borderId="15" xfId="2" applyNumberFormat="1" applyFont="1" applyFill="1" applyBorder="1" applyAlignment="1" applyProtection="1">
      <alignment horizontal="right" vertical="center" wrapText="1" shrinkToFit="1"/>
      <protection locked="0"/>
    </xf>
    <xf numFmtId="2" fontId="8" fillId="4" borderId="16" xfId="3" applyNumberFormat="1" applyFont="1" applyFill="1" applyBorder="1" applyAlignment="1" applyProtection="1">
      <alignment horizontal="right" vertical="center" wrapText="1" shrinkToFit="1"/>
      <protection locked="0"/>
    </xf>
    <xf numFmtId="166" fontId="5" fillId="4" borderId="16" xfId="2" applyNumberFormat="1" applyFont="1" applyFill="1" applyBorder="1" applyAlignment="1" applyProtection="1">
      <alignment horizontal="right" vertical="center" wrapText="1" shrinkToFit="1"/>
      <protection locked="0"/>
    </xf>
    <xf numFmtId="44" fontId="5" fillId="2" borderId="10" xfId="2" applyFont="1" applyFill="1" applyBorder="1" applyAlignment="1" applyProtection="1">
      <alignment horizontal="right" vertical="center" wrapText="1" shrinkToFit="1"/>
      <protection locked="0"/>
    </xf>
    <xf numFmtId="44" fontId="4" fillId="2" borderId="11" xfId="2" applyFont="1" applyFill="1" applyBorder="1" applyAlignment="1" applyProtection="1">
      <alignment horizontal="right" vertical="center" wrapText="1" shrinkToFit="1"/>
      <protection locked="0"/>
    </xf>
    <xf numFmtId="0" fontId="5" fillId="6" borderId="20" xfId="0" applyFont="1" applyFill="1" applyBorder="1" applyAlignment="1" applyProtection="1">
      <alignment vertical="center" wrapText="1" shrinkToFit="1"/>
      <protection locked="0"/>
    </xf>
    <xf numFmtId="44" fontId="5" fillId="2" borderId="10" xfId="2" applyFont="1" applyFill="1" applyBorder="1" applyAlignment="1" applyProtection="1">
      <alignment vertical="center" wrapText="1" shrinkToFit="1"/>
      <protection locked="0"/>
    </xf>
    <xf numFmtId="44" fontId="5" fillId="2" borderId="11" xfId="2" applyFont="1" applyFill="1" applyBorder="1" applyAlignment="1" applyProtection="1">
      <alignment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vertical="center" wrapText="1" shrinkToFit="1"/>
      <protection locked="0"/>
    </xf>
    <xf numFmtId="1" fontId="5" fillId="6" borderId="10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0" borderId="48" xfId="0" applyFont="1" applyBorder="1" applyAlignment="1" applyProtection="1">
      <alignment horizontal="center"/>
      <protection locked="0"/>
    </xf>
    <xf numFmtId="0" fontId="5" fillId="0" borderId="48" xfId="0" applyFont="1" applyBorder="1" applyAlignment="1" applyProtection="1">
      <alignment horizontal="center" wrapText="1" shrinkToFit="1"/>
      <protection locked="0"/>
    </xf>
    <xf numFmtId="166" fontId="8" fillId="0" borderId="8" xfId="2" applyNumberFormat="1" applyFont="1" applyBorder="1" applyAlignment="1" applyProtection="1">
      <alignment horizontal="right" vertical="center" wrapText="1" shrinkToFit="1"/>
    </xf>
    <xf numFmtId="166" fontId="9" fillId="0" borderId="11" xfId="2" applyNumberFormat="1" applyFont="1" applyBorder="1" applyAlignment="1" applyProtection="1">
      <alignment horizontal="right" vertical="center" wrapText="1" shrinkToFit="1"/>
    </xf>
    <xf numFmtId="164" fontId="8" fillId="4" borderId="13" xfId="1" applyFont="1" applyFill="1" applyBorder="1" applyAlignment="1" applyProtection="1">
      <alignment horizontal="right" vertical="center" wrapText="1" shrinkToFit="1"/>
      <protection locked="0"/>
    </xf>
    <xf numFmtId="166" fontId="8" fillId="0" borderId="16" xfId="2" applyNumberFormat="1" applyFont="1" applyBorder="1" applyAlignment="1" applyProtection="1">
      <alignment horizontal="right" vertical="center" wrapText="1" shrinkToFit="1"/>
    </xf>
    <xf numFmtId="166" fontId="9" fillId="0" borderId="17" xfId="2" applyNumberFormat="1" applyFont="1" applyBorder="1" applyAlignment="1" applyProtection="1">
      <alignment horizontal="right" vertical="center" wrapText="1" shrinkToFit="1"/>
    </xf>
    <xf numFmtId="166" fontId="8" fillId="4" borderId="13" xfId="2" applyNumberFormat="1" applyFont="1" applyFill="1" applyBorder="1" applyAlignment="1" applyProtection="1">
      <alignment horizontal="right" vertical="center" wrapText="1" shrinkToFit="1"/>
    </xf>
    <xf numFmtId="166" fontId="9" fillId="4" borderId="14" xfId="2" applyNumberFormat="1" applyFont="1" applyFill="1" applyBorder="1" applyAlignment="1" applyProtection="1">
      <alignment horizontal="right" vertical="center" wrapText="1" shrinkToFit="1"/>
    </xf>
    <xf numFmtId="166" fontId="4" fillId="0" borderId="11" xfId="2" applyNumberFormat="1" applyFont="1" applyBorder="1" applyAlignment="1" applyProtection="1">
      <alignment horizontal="right" vertical="center" wrapText="1" shrinkToFit="1"/>
    </xf>
    <xf numFmtId="166" fontId="5" fillId="0" borderId="16" xfId="2" applyNumberFormat="1" applyFont="1" applyBorder="1" applyAlignment="1" applyProtection="1">
      <alignment horizontal="right" vertical="center" wrapText="1" shrinkToFit="1"/>
    </xf>
    <xf numFmtId="166" fontId="5" fillId="2" borderId="8" xfId="2" applyNumberFormat="1" applyFont="1" applyFill="1" applyBorder="1" applyAlignment="1" applyProtection="1">
      <alignment horizontal="right" vertical="center" wrapText="1" shrinkToFit="1"/>
    </xf>
    <xf numFmtId="166" fontId="5" fillId="6" borderId="13" xfId="2" applyNumberFormat="1" applyFont="1" applyFill="1" applyBorder="1" applyAlignment="1" applyProtection="1">
      <alignment horizontal="right" vertical="center" wrapText="1" shrinkToFit="1"/>
    </xf>
    <xf numFmtId="166" fontId="4" fillId="0" borderId="14" xfId="2" applyNumberFormat="1" applyFont="1" applyBorder="1" applyAlignment="1" applyProtection="1">
      <alignment horizontal="right" vertical="center" wrapText="1" shrinkToFit="1"/>
    </xf>
    <xf numFmtId="166" fontId="8" fillId="5" borderId="8" xfId="2" applyNumberFormat="1" applyFont="1" applyFill="1" applyBorder="1" applyAlignment="1" applyProtection="1">
      <alignment horizontal="right" vertical="center" wrapText="1" shrinkToFit="1"/>
    </xf>
    <xf numFmtId="166" fontId="9" fillId="5" borderId="11" xfId="2" applyNumberFormat="1" applyFont="1" applyFill="1" applyBorder="1" applyAlignment="1" applyProtection="1">
      <alignment horizontal="right" vertical="center" wrapText="1" shrinkToFit="1"/>
    </xf>
    <xf numFmtId="165" fontId="8" fillId="2" borderId="8" xfId="0" applyNumberFormat="1" applyFont="1" applyFill="1" applyBorder="1" applyAlignment="1" applyProtection="1">
      <alignment horizontal="right" vertical="center" wrapText="1" shrinkToFit="1"/>
    </xf>
    <xf numFmtId="165" fontId="9" fillId="2" borderId="11" xfId="0" applyNumberFormat="1" applyFont="1" applyFill="1" applyBorder="1" applyAlignment="1" applyProtection="1">
      <alignment horizontal="right" vertical="center" wrapText="1" shrinkToFit="1"/>
    </xf>
    <xf numFmtId="166" fontId="5" fillId="5" borderId="8" xfId="2" applyNumberFormat="1" applyFont="1" applyFill="1" applyBorder="1" applyAlignment="1" applyProtection="1">
      <alignment horizontal="right" vertical="center" wrapText="1" shrinkToFit="1"/>
    </xf>
    <xf numFmtId="166" fontId="4" fillId="0" borderId="17" xfId="2" applyNumberFormat="1" applyFont="1" applyBorder="1" applyAlignment="1" applyProtection="1">
      <alignment horizontal="right" vertical="center" wrapText="1" shrinkToFit="1"/>
    </xf>
    <xf numFmtId="166" fontId="8" fillId="2" borderId="8" xfId="2" applyNumberFormat="1" applyFont="1" applyFill="1" applyBorder="1" applyAlignment="1" applyProtection="1">
      <alignment horizontal="right" vertical="center" wrapText="1" shrinkToFit="1"/>
    </xf>
    <xf numFmtId="166" fontId="9" fillId="2" borderId="11" xfId="2" applyNumberFormat="1" applyFont="1" applyFill="1" applyBorder="1" applyAlignment="1" applyProtection="1">
      <alignment horizontal="right" vertical="center" wrapText="1" shrinkToFit="1"/>
    </xf>
    <xf numFmtId="166" fontId="8" fillId="0" borderId="13" xfId="2" applyNumberFormat="1" applyFont="1" applyBorder="1" applyAlignment="1" applyProtection="1">
      <alignment horizontal="right" vertical="center" wrapText="1" shrinkToFit="1"/>
    </xf>
    <xf numFmtId="166" fontId="9" fillId="0" borderId="14" xfId="2" applyNumberFormat="1" applyFont="1" applyBorder="1" applyAlignment="1" applyProtection="1">
      <alignment horizontal="right" vertical="center" wrapText="1" shrinkToFit="1"/>
    </xf>
    <xf numFmtId="166" fontId="4" fillId="0" borderId="52" xfId="2" applyNumberFormat="1" applyFont="1" applyBorder="1" applyAlignment="1" applyProtection="1">
      <alignment horizontal="right" vertical="center" wrapText="1" shrinkToFit="1"/>
    </xf>
    <xf numFmtId="166" fontId="4" fillId="2" borderId="39" xfId="2" applyNumberFormat="1" applyFont="1" applyFill="1" applyBorder="1" applyAlignment="1" applyProtection="1">
      <alignment horizontal="right" vertical="center" wrapText="1" shrinkToFit="1"/>
    </xf>
    <xf numFmtId="166" fontId="4" fillId="2" borderId="50" xfId="2" applyNumberFormat="1" applyFont="1" applyFill="1" applyBorder="1" applyAlignment="1" applyProtection="1">
      <alignment horizontal="right" vertical="center" wrapText="1" shrinkToFit="1"/>
    </xf>
    <xf numFmtId="166" fontId="4" fillId="2" borderId="37" xfId="2" applyNumberFormat="1" applyFont="1" applyFill="1" applyBorder="1" applyAlignment="1" applyProtection="1">
      <alignment horizontal="right" vertical="center" wrapText="1" shrinkToFit="1"/>
    </xf>
    <xf numFmtId="166" fontId="4" fillId="0" borderId="37" xfId="2" applyNumberFormat="1" applyFont="1" applyBorder="1" applyAlignment="1" applyProtection="1">
      <alignment horizontal="right" vertical="center" wrapText="1" shrinkToFit="1"/>
    </xf>
    <xf numFmtId="166" fontId="4" fillId="2" borderId="11" xfId="2" applyNumberFormat="1" applyFont="1" applyFill="1" applyBorder="1" applyAlignment="1" applyProtection="1">
      <alignment horizontal="right" vertical="center" wrapText="1" shrinkToFit="1"/>
    </xf>
    <xf numFmtId="166" fontId="5" fillId="2" borderId="8" xfId="0" applyNumberFormat="1" applyFont="1" applyFill="1" applyBorder="1" applyAlignment="1" applyProtection="1">
      <alignment horizontal="right" vertical="center" wrapText="1" shrinkToFit="1"/>
    </xf>
    <xf numFmtId="166" fontId="4" fillId="2" borderId="11" xfId="0" applyNumberFormat="1" applyFont="1" applyFill="1" applyBorder="1" applyAlignment="1" applyProtection="1">
      <alignment horizontal="right" vertical="center" wrapText="1" shrinkToFit="1"/>
    </xf>
    <xf numFmtId="166" fontId="8" fillId="3" borderId="8" xfId="2" applyNumberFormat="1" applyFont="1" applyFill="1" applyBorder="1" applyAlignment="1" applyProtection="1">
      <alignment horizontal="right" vertical="center" wrapText="1" shrinkToFit="1"/>
    </xf>
    <xf numFmtId="166" fontId="9" fillId="3" borderId="11" xfId="2" applyNumberFormat="1" applyFont="1" applyFill="1" applyBorder="1" applyAlignment="1" applyProtection="1">
      <alignment horizontal="right" vertical="center" wrapText="1" shrinkToFit="1"/>
    </xf>
    <xf numFmtId="166" fontId="4" fillId="4" borderId="14" xfId="2" applyNumberFormat="1" applyFont="1" applyFill="1" applyBorder="1" applyAlignment="1" applyProtection="1">
      <alignment horizontal="right" vertical="center" wrapText="1" shrinkToFit="1"/>
    </xf>
    <xf numFmtId="166" fontId="5" fillId="4" borderId="13" xfId="2" applyNumberFormat="1" applyFont="1" applyFill="1" applyBorder="1" applyAlignment="1" applyProtection="1">
      <alignment horizontal="right" vertical="center" wrapText="1" shrinkToFit="1"/>
    </xf>
    <xf numFmtId="166" fontId="5" fillId="3" borderId="8" xfId="2" applyNumberFormat="1" applyFont="1" applyFill="1" applyBorder="1" applyAlignment="1" applyProtection="1">
      <alignment horizontal="right" vertical="center" wrapText="1" shrinkToFit="1"/>
    </xf>
    <xf numFmtId="166" fontId="4" fillId="3" borderId="11" xfId="2" applyNumberFormat="1" applyFont="1" applyFill="1" applyBorder="1" applyAlignment="1" applyProtection="1">
      <alignment horizontal="right" vertical="center" wrapText="1" shrinkToFit="1"/>
    </xf>
    <xf numFmtId="166" fontId="5" fillId="4" borderId="16" xfId="2" applyNumberFormat="1" applyFont="1" applyFill="1" applyBorder="1" applyAlignment="1" applyProtection="1">
      <alignment horizontal="right" vertical="center" wrapText="1" shrinkToFit="1"/>
    </xf>
    <xf numFmtId="166" fontId="5" fillId="4" borderId="8" xfId="2" applyNumberFormat="1" applyFont="1" applyFill="1" applyBorder="1" applyAlignment="1" applyProtection="1">
      <alignment horizontal="right" vertical="center" wrapText="1" shrinkToFit="1"/>
    </xf>
    <xf numFmtId="44" fontId="5" fillId="2" borderId="8" xfId="2" applyFont="1" applyFill="1" applyBorder="1" applyAlignment="1" applyProtection="1">
      <alignment horizontal="right" vertical="center" wrapText="1" shrinkToFit="1"/>
    </xf>
    <xf numFmtId="166" fontId="4" fillId="4" borderId="17" xfId="2" applyNumberFormat="1" applyFont="1" applyFill="1" applyBorder="1" applyAlignment="1" applyProtection="1">
      <alignment horizontal="right" vertical="center" wrapText="1" shrinkToFit="1"/>
    </xf>
    <xf numFmtId="166" fontId="4" fillId="4" borderId="11" xfId="2" applyNumberFormat="1" applyFont="1" applyFill="1" applyBorder="1" applyAlignment="1" applyProtection="1">
      <alignment horizontal="right" vertical="center" wrapText="1" shrinkToFit="1"/>
    </xf>
    <xf numFmtId="44" fontId="4" fillId="2" borderId="11" xfId="2" applyFont="1" applyFill="1" applyBorder="1" applyAlignment="1" applyProtection="1">
      <alignment horizontal="right" vertical="center" wrapText="1" shrinkToFit="1"/>
    </xf>
    <xf numFmtId="166" fontId="5" fillId="4" borderId="8" xfId="0" applyNumberFormat="1" applyFont="1" applyFill="1" applyBorder="1" applyAlignment="1" applyProtection="1">
      <alignment horizontal="right" vertical="center" wrapText="1" shrinkToFit="1"/>
    </xf>
    <xf numFmtId="166" fontId="9" fillId="3" borderId="17" xfId="2" applyNumberFormat="1" applyFont="1" applyFill="1" applyBorder="1" applyAlignment="1" applyProtection="1">
      <alignment horizontal="right" vertical="center" wrapText="1" shrinkToFit="1"/>
    </xf>
    <xf numFmtId="166" fontId="8" fillId="3" borderId="13" xfId="2" applyNumberFormat="1" applyFont="1" applyFill="1" applyBorder="1" applyAlignment="1" applyProtection="1">
      <alignment horizontal="right" vertical="center" wrapText="1" shrinkToFit="1"/>
    </xf>
    <xf numFmtId="166" fontId="9" fillId="3" borderId="14" xfId="2" applyNumberFormat="1" applyFont="1" applyFill="1" applyBorder="1" applyAlignment="1" applyProtection="1">
      <alignment horizontal="right" vertical="center" wrapText="1" shrinkToFit="1"/>
    </xf>
    <xf numFmtId="0" fontId="5" fillId="2" borderId="9" xfId="0" applyNumberFormat="1" applyFont="1" applyFill="1" applyBorder="1" applyAlignment="1" applyProtection="1">
      <alignment vertical="center" wrapText="1" shrinkToFit="1"/>
    </xf>
    <xf numFmtId="0" fontId="5" fillId="2" borderId="24" xfId="0" applyNumberFormat="1" applyFont="1" applyFill="1" applyBorder="1" applyAlignment="1" applyProtection="1">
      <alignment vertical="center" wrapText="1" shrinkToFit="1"/>
    </xf>
    <xf numFmtId="166" fontId="5" fillId="6" borderId="8" xfId="0" applyNumberFormat="1" applyFont="1" applyFill="1" applyBorder="1" applyAlignment="1" applyProtection="1">
      <alignment horizontal="right" vertical="center" wrapText="1" shrinkToFit="1"/>
    </xf>
    <xf numFmtId="166" fontId="9" fillId="6" borderId="11" xfId="2" applyNumberFormat="1" applyFont="1" applyFill="1" applyBorder="1" applyAlignment="1" applyProtection="1">
      <alignment horizontal="right" vertical="center" wrapText="1" shrinkToFit="1"/>
    </xf>
    <xf numFmtId="1" fontId="5" fillId="2" borderId="10" xfId="0" applyNumberFormat="1" applyFont="1" applyFill="1" applyBorder="1" applyAlignment="1" applyProtection="1">
      <alignment horizontal="right" vertical="center" wrapText="1" shrinkToFit="1"/>
    </xf>
    <xf numFmtId="164" fontId="8" fillId="3" borderId="8" xfId="1" applyFont="1" applyFill="1" applyBorder="1" applyAlignment="1" applyProtection="1">
      <alignment horizontal="right" vertical="center" wrapText="1" shrinkToFit="1"/>
    </xf>
    <xf numFmtId="164" fontId="8" fillId="0" borderId="8" xfId="1" applyFont="1" applyBorder="1" applyAlignment="1" applyProtection="1">
      <alignment horizontal="right" vertical="center" wrapText="1" shrinkToFit="1"/>
    </xf>
    <xf numFmtId="164" fontId="5" fillId="4" borderId="8" xfId="1" applyFont="1" applyFill="1" applyBorder="1" applyAlignment="1" applyProtection="1">
      <alignment horizontal="right" vertical="center" wrapText="1" shrinkToFit="1"/>
    </xf>
    <xf numFmtId="1" fontId="8" fillId="2" borderId="10" xfId="0" applyNumberFormat="1" applyFont="1" applyFill="1" applyBorder="1" applyAlignment="1" applyProtection="1">
      <alignment horizontal="right" vertical="center" wrapText="1" shrinkToFit="1"/>
    </xf>
    <xf numFmtId="1" fontId="5" fillId="6" borderId="10" xfId="0" applyNumberFormat="1" applyFont="1" applyFill="1" applyBorder="1" applyAlignment="1" applyProtection="1">
      <alignment horizontal="right" vertical="center" wrapText="1" shrinkToFit="1"/>
    </xf>
    <xf numFmtId="164" fontId="5" fillId="6" borderId="8" xfId="1" applyFont="1" applyFill="1" applyBorder="1" applyAlignment="1" applyProtection="1">
      <alignment horizontal="right" vertical="center" wrapText="1" shrinkToFit="1"/>
    </xf>
    <xf numFmtId="166" fontId="5" fillId="2" borderId="13" xfId="2" applyNumberFormat="1" applyFont="1" applyFill="1" applyBorder="1" applyAlignment="1" applyProtection="1">
      <alignment horizontal="right" vertical="center" wrapText="1" shrinkToFit="1"/>
    </xf>
    <xf numFmtId="166" fontId="4" fillId="2" borderId="14" xfId="2" applyNumberFormat="1" applyFont="1" applyFill="1" applyBorder="1" applyAlignment="1" applyProtection="1">
      <alignment horizontal="right" vertical="center" wrapText="1" shrinkToFit="1"/>
    </xf>
    <xf numFmtId="1" fontId="5" fillId="2" borderId="12" xfId="0" applyNumberFormat="1" applyFont="1" applyFill="1" applyBorder="1" applyAlignment="1" applyProtection="1">
      <alignment horizontal="right" vertical="center" wrapText="1" shrinkToFit="1"/>
    </xf>
    <xf numFmtId="166" fontId="5" fillId="3" borderId="13" xfId="2" applyNumberFormat="1" applyFont="1" applyFill="1" applyBorder="1" applyAlignment="1" applyProtection="1">
      <alignment horizontal="right" vertical="center" wrapText="1" shrinkToFit="1"/>
    </xf>
    <xf numFmtId="164" fontId="8" fillId="3" borderId="13" xfId="1" applyFont="1" applyFill="1" applyBorder="1" applyAlignment="1" applyProtection="1">
      <alignment horizontal="right" vertical="center" wrapText="1" shrinkToFit="1"/>
    </xf>
    <xf numFmtId="1" fontId="5" fillId="2" borderId="15" xfId="0" applyNumberFormat="1" applyFont="1" applyFill="1" applyBorder="1" applyAlignment="1" applyProtection="1">
      <alignment horizontal="right" vertical="center" wrapText="1" shrinkToFit="1"/>
    </xf>
    <xf numFmtId="164" fontId="8" fillId="0" borderId="16" xfId="1" applyFont="1" applyBorder="1" applyAlignment="1" applyProtection="1">
      <alignment horizontal="right" vertical="center" wrapText="1" shrinkToFit="1"/>
    </xf>
    <xf numFmtId="44" fontId="5" fillId="2" borderId="11" xfId="2" applyFont="1" applyFill="1" applyBorder="1" applyAlignment="1" applyProtection="1">
      <alignment vertical="center" wrapText="1" shrinkToFit="1"/>
    </xf>
    <xf numFmtId="166" fontId="13" fillId="4" borderId="3" xfId="0" applyNumberFormat="1" applyFont="1" applyFill="1" applyBorder="1" applyAlignment="1" applyProtection="1">
      <alignment horizontal="right" vertical="center" wrapText="1" shrinkToFit="1"/>
    </xf>
    <xf numFmtId="164" fontId="4" fillId="7" borderId="13" xfId="1" applyFont="1" applyFill="1" applyBorder="1" applyAlignment="1" applyProtection="1">
      <alignment horizontal="center" vertical="center" wrapText="1" shrinkToFit="1"/>
      <protection locked="0"/>
    </xf>
    <xf numFmtId="167" fontId="11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66" fontId="5" fillId="6" borderId="9" xfId="2" applyNumberFormat="1" applyFont="1" applyFill="1" applyBorder="1" applyAlignment="1" applyProtection="1">
      <alignment horizontal="right" vertical="center" wrapText="1" shrinkToFit="1"/>
    </xf>
    <xf numFmtId="166" fontId="9" fillId="6" borderId="24" xfId="2" applyNumberFormat="1" applyFont="1" applyFill="1" applyBorder="1" applyAlignment="1" applyProtection="1">
      <alignment horizontal="right" vertical="center" wrapText="1" shrinkToFit="1"/>
    </xf>
    <xf numFmtId="166" fontId="5" fillId="6" borderId="30" xfId="2" applyNumberFormat="1" applyFont="1" applyFill="1" applyBorder="1" applyAlignment="1" applyProtection="1">
      <alignment horizontal="right" vertical="center" wrapText="1" shrinkToFit="1"/>
    </xf>
    <xf numFmtId="166" fontId="9" fillId="6" borderId="32" xfId="2" applyNumberFormat="1" applyFont="1" applyFill="1" applyBorder="1" applyAlignment="1" applyProtection="1">
      <alignment horizontal="right" vertical="center" wrapText="1" shrinkToFit="1"/>
    </xf>
    <xf numFmtId="166" fontId="5" fillId="2" borderId="30" xfId="0" applyNumberFormat="1" applyFont="1" applyFill="1" applyBorder="1" applyAlignment="1" applyProtection="1">
      <alignment horizontal="right" vertical="center" wrapText="1" shrinkToFit="1"/>
    </xf>
    <xf numFmtId="166" fontId="5" fillId="2" borderId="32" xfId="0" applyNumberFormat="1" applyFont="1" applyFill="1" applyBorder="1" applyAlignment="1" applyProtection="1">
      <alignment horizontal="right" vertical="center" wrapText="1" shrinkToFit="1"/>
    </xf>
    <xf numFmtId="1" fontId="8" fillId="2" borderId="54" xfId="0" applyNumberFormat="1" applyFont="1" applyFill="1" applyBorder="1" applyAlignment="1" applyProtection="1">
      <alignment vertical="center" wrapText="1" shrinkToFit="1"/>
      <protection locked="0"/>
    </xf>
    <xf numFmtId="1" fontId="8" fillId="2" borderId="5" xfId="0" applyNumberFormat="1" applyFont="1" applyFill="1" applyBorder="1" applyAlignment="1" applyProtection="1">
      <alignment vertical="center" wrapText="1" shrinkToFit="1"/>
      <protection locked="0"/>
    </xf>
    <xf numFmtId="1" fontId="8" fillId="2" borderId="55" xfId="0" applyNumberFormat="1" applyFont="1" applyFill="1" applyBorder="1" applyAlignment="1" applyProtection="1">
      <alignment vertical="center" wrapText="1" shrinkToFit="1"/>
      <protection locked="0"/>
    </xf>
    <xf numFmtId="168" fontId="11" fillId="0" borderId="0" xfId="3" applyNumberFormat="1" applyFont="1" applyAlignment="1">
      <alignment horizontal="center"/>
    </xf>
    <xf numFmtId="44" fontId="11" fillId="0" borderId="0" xfId="2" applyFont="1"/>
    <xf numFmtId="44" fontId="11" fillId="10" borderId="14" xfId="2" applyFont="1" applyFill="1" applyBorder="1"/>
    <xf numFmtId="44" fontId="11" fillId="10" borderId="8" xfId="2" applyFont="1" applyFill="1" applyBorder="1" applyAlignment="1" applyProtection="1">
      <alignment horizontal="center"/>
    </xf>
    <xf numFmtId="44" fontId="11" fillId="10" borderId="11" xfId="2" applyFont="1" applyFill="1" applyBorder="1" applyAlignment="1" applyProtection="1">
      <alignment horizontal="center"/>
    </xf>
    <xf numFmtId="44" fontId="11" fillId="10" borderId="8" xfId="2" applyFont="1" applyFill="1" applyBorder="1" applyProtection="1"/>
    <xf numFmtId="44" fontId="11" fillId="10" borderId="11" xfId="2" applyFont="1" applyFill="1" applyBorder="1" applyProtection="1"/>
    <xf numFmtId="0" fontId="16" fillId="0" borderId="57" xfId="0" applyFont="1" applyBorder="1" applyAlignment="1" applyProtection="1">
      <alignment horizontal="center" vertical="center"/>
    </xf>
    <xf numFmtId="0" fontId="16" fillId="0" borderId="6" xfId="0" applyFont="1" applyBorder="1" applyAlignment="1" applyProtection="1">
      <alignment horizontal="center" vertical="center"/>
    </xf>
    <xf numFmtId="167" fontId="11" fillId="0" borderId="0" xfId="0" applyNumberFormat="1" applyFont="1" applyProtection="1"/>
    <xf numFmtId="0" fontId="11" fillId="0" borderId="0" xfId="0" applyFont="1" applyAlignment="1" applyProtection="1">
      <alignment horizontal="center"/>
    </xf>
    <xf numFmtId="167" fontId="11" fillId="0" borderId="0" xfId="0" applyNumberFormat="1" applyFont="1" applyAlignment="1" applyProtection="1">
      <alignment horizontal="center"/>
    </xf>
    <xf numFmtId="0" fontId="11" fillId="0" borderId="0" xfId="0" applyFont="1" applyProtection="1"/>
    <xf numFmtId="167" fontId="11" fillId="9" borderId="69" xfId="0" applyNumberFormat="1" applyFont="1" applyFill="1" applyBorder="1" applyProtection="1">
      <protection locked="0"/>
    </xf>
    <xf numFmtId="167" fontId="11" fillId="9" borderId="3" xfId="0" applyNumberFormat="1" applyFont="1" applyFill="1" applyBorder="1" applyProtection="1">
      <protection locked="0"/>
    </xf>
    <xf numFmtId="167" fontId="11" fillId="0" borderId="0" xfId="0" applyNumberFormat="1" applyFont="1" applyBorder="1" applyAlignment="1" applyProtection="1">
      <alignment horizontal="center" vertical="center" wrapText="1"/>
    </xf>
    <xf numFmtId="167" fontId="11" fillId="9" borderId="57" xfId="0" applyNumberFormat="1" applyFont="1" applyFill="1" applyBorder="1" applyProtection="1">
      <protection locked="0"/>
    </xf>
    <xf numFmtId="0" fontId="16" fillId="0" borderId="0" xfId="0" applyFont="1" applyBorder="1" applyAlignment="1" applyProtection="1">
      <alignment horizontal="center" vertical="center"/>
    </xf>
    <xf numFmtId="167" fontId="16" fillId="0" borderId="0" xfId="0" applyNumberFormat="1" applyFont="1" applyBorder="1" applyProtection="1"/>
    <xf numFmtId="167" fontId="16" fillId="0" borderId="0" xfId="0" applyNumberFormat="1" applyFont="1" applyBorder="1" applyAlignment="1" applyProtection="1">
      <alignment horizontal="center"/>
    </xf>
    <xf numFmtId="0" fontId="11" fillId="4" borderId="0" xfId="0" applyFont="1" applyFill="1"/>
    <xf numFmtId="0" fontId="11" fillId="4" borderId="0" xfId="0" applyFont="1" applyFill="1" applyBorder="1"/>
    <xf numFmtId="167" fontId="11" fillId="11" borderId="15" xfId="0" applyNumberFormat="1" applyFont="1" applyFill="1" applyBorder="1" applyProtection="1"/>
    <xf numFmtId="167" fontId="11" fillId="11" borderId="17" xfId="0" applyNumberFormat="1" applyFont="1" applyFill="1" applyBorder="1" applyAlignment="1" applyProtection="1">
      <alignment horizontal="center"/>
    </xf>
    <xf numFmtId="167" fontId="11" fillId="11" borderId="10" xfId="0" applyNumberFormat="1" applyFont="1" applyFill="1" applyBorder="1" applyProtection="1"/>
    <xf numFmtId="167" fontId="11" fillId="11" borderId="11" xfId="0" applyNumberFormat="1" applyFont="1" applyFill="1" applyBorder="1" applyAlignment="1" applyProtection="1">
      <alignment horizontal="center"/>
    </xf>
    <xf numFmtId="167" fontId="16" fillId="11" borderId="12" xfId="0" applyNumberFormat="1" applyFont="1" applyFill="1" applyBorder="1" applyProtection="1"/>
    <xf numFmtId="167" fontId="16" fillId="11" borderId="14" xfId="0" applyNumberFormat="1" applyFont="1" applyFill="1" applyBorder="1" applyAlignment="1" applyProtection="1">
      <alignment horizontal="center"/>
    </xf>
    <xf numFmtId="167" fontId="11" fillId="12" borderId="15" xfId="0" applyNumberFormat="1" applyFont="1" applyFill="1" applyBorder="1" applyProtection="1"/>
    <xf numFmtId="167" fontId="11" fillId="12" borderId="17" xfId="0" applyNumberFormat="1" applyFont="1" applyFill="1" applyBorder="1" applyAlignment="1" applyProtection="1">
      <alignment horizontal="center"/>
    </xf>
    <xf numFmtId="167" fontId="11" fillId="12" borderId="10" xfId="0" applyNumberFormat="1" applyFont="1" applyFill="1" applyBorder="1" applyProtection="1"/>
    <xf numFmtId="167" fontId="11" fillId="12" borderId="11" xfId="0" applyNumberFormat="1" applyFont="1" applyFill="1" applyBorder="1" applyAlignment="1" applyProtection="1">
      <alignment horizontal="center"/>
    </xf>
    <xf numFmtId="167" fontId="16" fillId="12" borderId="12" xfId="0" applyNumberFormat="1" applyFont="1" applyFill="1" applyBorder="1" applyProtection="1"/>
    <xf numFmtId="167" fontId="16" fillId="12" borderId="14" xfId="0" applyNumberFormat="1" applyFont="1" applyFill="1" applyBorder="1" applyAlignment="1" applyProtection="1">
      <alignment horizontal="center"/>
    </xf>
    <xf numFmtId="167" fontId="11" fillId="13" borderId="15" xfId="0" applyNumberFormat="1" applyFont="1" applyFill="1" applyBorder="1" applyProtection="1"/>
    <xf numFmtId="167" fontId="11" fillId="13" borderId="17" xfId="0" applyNumberFormat="1" applyFont="1" applyFill="1" applyBorder="1" applyAlignment="1" applyProtection="1">
      <alignment horizontal="center"/>
    </xf>
    <xf numFmtId="167" fontId="11" fillId="13" borderId="10" xfId="0" applyNumberFormat="1" applyFont="1" applyFill="1" applyBorder="1" applyProtection="1"/>
    <xf numFmtId="167" fontId="11" fillId="13" borderId="11" xfId="0" applyNumberFormat="1" applyFont="1" applyFill="1" applyBorder="1" applyAlignment="1" applyProtection="1">
      <alignment horizontal="center"/>
    </xf>
    <xf numFmtId="167" fontId="16" fillId="13" borderId="42" xfId="0" applyNumberFormat="1" applyFont="1" applyFill="1" applyBorder="1" applyProtection="1"/>
    <xf numFmtId="167" fontId="16" fillId="13" borderId="39" xfId="0" applyNumberFormat="1" applyFont="1" applyFill="1" applyBorder="1" applyAlignment="1" applyProtection="1">
      <alignment horizontal="center"/>
    </xf>
    <xf numFmtId="167" fontId="16" fillId="13" borderId="12" xfId="0" applyNumberFormat="1" applyFont="1" applyFill="1" applyBorder="1" applyProtection="1"/>
    <xf numFmtId="167" fontId="16" fillId="13" borderId="14" xfId="0" applyNumberFormat="1" applyFont="1" applyFill="1" applyBorder="1" applyAlignment="1" applyProtection="1">
      <alignment horizontal="center"/>
    </xf>
    <xf numFmtId="167" fontId="11" fillId="14" borderId="43" xfId="0" applyNumberFormat="1" applyFont="1" applyFill="1" applyBorder="1" applyProtection="1"/>
    <xf numFmtId="167" fontId="11" fillId="14" borderId="37" xfId="0" applyNumberFormat="1" applyFont="1" applyFill="1" applyBorder="1" applyAlignment="1" applyProtection="1">
      <alignment horizontal="center"/>
    </xf>
    <xf numFmtId="167" fontId="11" fillId="14" borderId="10" xfId="0" applyNumberFormat="1" applyFont="1" applyFill="1" applyBorder="1" applyProtection="1"/>
    <xf numFmtId="167" fontId="11" fillId="14" borderId="11" xfId="0" applyNumberFormat="1" applyFont="1" applyFill="1" applyBorder="1" applyAlignment="1" applyProtection="1">
      <alignment horizontal="center"/>
    </xf>
    <xf numFmtId="167" fontId="16" fillId="14" borderId="42" xfId="0" applyNumberFormat="1" applyFont="1" applyFill="1" applyBorder="1" applyProtection="1"/>
    <xf numFmtId="167" fontId="16" fillId="14" borderId="39" xfId="0" applyNumberFormat="1" applyFont="1" applyFill="1" applyBorder="1" applyAlignment="1" applyProtection="1">
      <alignment horizontal="center"/>
    </xf>
    <xf numFmtId="167" fontId="11" fillId="14" borderId="15" xfId="0" applyNumberFormat="1" applyFont="1" applyFill="1" applyBorder="1" applyProtection="1"/>
    <xf numFmtId="167" fontId="11" fillId="14" borderId="17" xfId="0" applyNumberFormat="1" applyFont="1" applyFill="1" applyBorder="1" applyAlignment="1" applyProtection="1">
      <alignment horizontal="center"/>
    </xf>
    <xf numFmtId="167" fontId="16" fillId="14" borderId="12" xfId="0" applyNumberFormat="1" applyFont="1" applyFill="1" applyBorder="1" applyProtection="1"/>
    <xf numFmtId="167" fontId="16" fillId="14" borderId="14" xfId="0" applyNumberFormat="1" applyFont="1" applyFill="1" applyBorder="1" applyAlignment="1" applyProtection="1">
      <alignment horizontal="center"/>
    </xf>
    <xf numFmtId="167" fontId="11" fillId="14" borderId="41" xfId="0" applyNumberFormat="1" applyFont="1" applyFill="1" applyBorder="1" applyProtection="1"/>
    <xf numFmtId="167" fontId="11" fillId="14" borderId="48" xfId="0" applyNumberFormat="1" applyFont="1" applyFill="1" applyBorder="1" applyProtection="1"/>
    <xf numFmtId="167" fontId="16" fillId="14" borderId="40" xfId="0" applyNumberFormat="1" applyFont="1" applyFill="1" applyBorder="1" applyProtection="1"/>
    <xf numFmtId="167" fontId="11" fillId="14" borderId="59" xfId="0" applyNumberFormat="1" applyFont="1" applyFill="1" applyBorder="1" applyProtection="1"/>
    <xf numFmtId="167" fontId="11" fillId="14" borderId="63" xfId="0" applyNumberFormat="1" applyFont="1" applyFill="1" applyBorder="1" applyAlignment="1" applyProtection="1">
      <alignment horizontal="center"/>
    </xf>
    <xf numFmtId="167" fontId="11" fillId="14" borderId="56" xfId="0" applyNumberFormat="1" applyFont="1" applyFill="1" applyBorder="1" applyAlignment="1" applyProtection="1">
      <alignment horizontal="center"/>
    </xf>
    <xf numFmtId="167" fontId="16" fillId="14" borderId="60" xfId="0" applyNumberFormat="1" applyFont="1" applyFill="1" applyBorder="1" applyProtection="1"/>
    <xf numFmtId="167" fontId="16" fillId="14" borderId="64" xfId="0" applyNumberFormat="1" applyFont="1" applyFill="1" applyBorder="1" applyAlignment="1" applyProtection="1">
      <alignment horizontal="center"/>
    </xf>
    <xf numFmtId="167" fontId="11" fillId="15" borderId="15" xfId="0" applyNumberFormat="1" applyFont="1" applyFill="1" applyBorder="1" applyProtection="1"/>
    <xf numFmtId="167" fontId="11" fillId="15" borderId="17" xfId="0" applyNumberFormat="1" applyFont="1" applyFill="1" applyBorder="1" applyAlignment="1" applyProtection="1">
      <alignment horizontal="center"/>
    </xf>
    <xf numFmtId="167" fontId="11" fillId="15" borderId="10" xfId="0" applyNumberFormat="1" applyFont="1" applyFill="1" applyBorder="1" applyProtection="1"/>
    <xf numFmtId="167" fontId="11" fillId="15" borderId="11" xfId="0" applyNumberFormat="1" applyFont="1" applyFill="1" applyBorder="1" applyAlignment="1" applyProtection="1">
      <alignment horizontal="center"/>
    </xf>
    <xf numFmtId="167" fontId="16" fillId="15" borderId="12" xfId="0" applyNumberFormat="1" applyFont="1" applyFill="1" applyBorder="1" applyProtection="1"/>
    <xf numFmtId="167" fontId="16" fillId="15" borderId="14" xfId="0" applyNumberFormat="1" applyFont="1" applyFill="1" applyBorder="1" applyAlignment="1" applyProtection="1">
      <alignment horizontal="center"/>
    </xf>
    <xf numFmtId="44" fontId="5" fillId="2" borderId="29" xfId="2" applyFont="1" applyFill="1" applyBorder="1" applyAlignment="1" applyProtection="1">
      <alignment horizontal="right" vertical="center" wrapText="1" shrinkToFit="1"/>
      <protection locked="0"/>
    </xf>
    <xf numFmtId="2" fontId="5" fillId="2" borderId="0" xfId="3" applyNumberFormat="1" applyFont="1" applyFill="1" applyBorder="1" applyAlignment="1" applyProtection="1">
      <alignment horizontal="right" vertical="center" wrapText="1" shrinkToFit="1"/>
      <protection locked="0"/>
    </xf>
    <xf numFmtId="44" fontId="5" fillId="2" borderId="0" xfId="2" applyFont="1" applyFill="1" applyBorder="1" applyAlignment="1" applyProtection="1">
      <alignment horizontal="right" vertical="center" wrapText="1" shrinkToFit="1"/>
    </xf>
    <xf numFmtId="44" fontId="5" fillId="2" borderId="1" xfId="2" applyFont="1" applyFill="1" applyBorder="1" applyAlignment="1" applyProtection="1">
      <alignment horizontal="right" vertical="center" wrapText="1" shrinkToFit="1"/>
    </xf>
    <xf numFmtId="166" fontId="5" fillId="0" borderId="43" xfId="2" applyNumberFormat="1" applyFont="1" applyBorder="1" applyAlignment="1" applyProtection="1">
      <alignment horizontal="right" vertical="center" wrapText="1" shrinkToFit="1"/>
      <protection locked="0"/>
    </xf>
    <xf numFmtId="2" fontId="8" fillId="0" borderId="36" xfId="3" applyNumberFormat="1" applyFont="1" applyBorder="1" applyAlignment="1" applyProtection="1">
      <alignment horizontal="right" vertical="center" wrapText="1" shrinkToFit="1"/>
      <protection locked="0"/>
    </xf>
    <xf numFmtId="166" fontId="5" fillId="0" borderId="36" xfId="2" applyNumberFormat="1" applyFont="1" applyBorder="1" applyAlignment="1" applyProtection="1">
      <alignment horizontal="right" vertical="center" wrapText="1" shrinkToFit="1"/>
    </xf>
    <xf numFmtId="0" fontId="7" fillId="0" borderId="35" xfId="0" applyFont="1" applyBorder="1" applyAlignment="1">
      <alignment horizontal="left" vertical="center" wrapText="1"/>
    </xf>
    <xf numFmtId="166" fontId="10" fillId="0" borderId="30" xfId="0" applyNumberFormat="1" applyFont="1" applyBorder="1" applyAlignment="1">
      <alignment horizontal="right" vertical="center" wrapText="1"/>
    </xf>
    <xf numFmtId="166" fontId="5" fillId="6" borderId="23" xfId="2" applyNumberFormat="1" applyFont="1" applyFill="1" applyBorder="1" applyAlignment="1" applyProtection="1">
      <alignment horizontal="right" vertical="center" wrapText="1" shrinkToFit="1"/>
      <protection locked="0"/>
    </xf>
    <xf numFmtId="166" fontId="4" fillId="6" borderId="24" xfId="2" applyNumberFormat="1" applyFont="1" applyFill="1" applyBorder="1" applyAlignment="1" applyProtection="1">
      <alignment horizontal="right" vertical="center" wrapText="1" shrinkToFit="1"/>
    </xf>
    <xf numFmtId="0" fontId="16" fillId="10" borderId="10" xfId="0" applyFont="1" applyFill="1" applyBorder="1" applyAlignment="1" applyProtection="1">
      <alignment horizontal="center"/>
    </xf>
    <xf numFmtId="0" fontId="16" fillId="10" borderId="8" xfId="0" applyFont="1" applyFill="1" applyBorder="1" applyAlignment="1" applyProtection="1">
      <alignment horizontal="center"/>
    </xf>
    <xf numFmtId="168" fontId="16" fillId="10" borderId="8" xfId="3" applyNumberFormat="1" applyFont="1" applyFill="1" applyBorder="1" applyAlignment="1" applyProtection="1">
      <alignment horizontal="center"/>
    </xf>
    <xf numFmtId="44" fontId="16" fillId="10" borderId="8" xfId="2" applyFont="1" applyFill="1" applyBorder="1" applyAlignment="1" applyProtection="1">
      <alignment horizontal="center"/>
    </xf>
    <xf numFmtId="44" fontId="16" fillId="10" borderId="11" xfId="2" applyFont="1" applyFill="1" applyBorder="1" applyAlignment="1" applyProtection="1">
      <alignment horizontal="center"/>
    </xf>
    <xf numFmtId="167" fontId="11" fillId="10" borderId="10" xfId="0" applyNumberFormat="1" applyFont="1" applyFill="1" applyBorder="1" applyAlignment="1" applyProtection="1">
      <alignment horizontal="center"/>
    </xf>
    <xf numFmtId="167" fontId="11" fillId="10" borderId="8" xfId="0" applyNumberFormat="1" applyFont="1" applyFill="1" applyBorder="1" applyAlignment="1" applyProtection="1">
      <alignment horizontal="center"/>
    </xf>
    <xf numFmtId="168" fontId="11" fillId="10" borderId="8" xfId="3" applyNumberFormat="1" applyFont="1" applyFill="1" applyBorder="1" applyAlignment="1" applyProtection="1">
      <alignment horizontal="center"/>
    </xf>
    <xf numFmtId="167" fontId="11" fillId="10" borderId="12" xfId="0" applyNumberFormat="1" applyFont="1" applyFill="1" applyBorder="1" applyProtection="1"/>
    <xf numFmtId="168" fontId="11" fillId="10" borderId="13" xfId="3" applyNumberFormat="1" applyFont="1" applyFill="1" applyBorder="1" applyAlignment="1" applyProtection="1">
      <alignment horizontal="center"/>
    </xf>
    <xf numFmtId="44" fontId="11" fillId="10" borderId="10" xfId="2" applyFont="1" applyFill="1" applyBorder="1" applyAlignment="1" applyProtection="1">
      <alignment horizontal="center"/>
    </xf>
    <xf numFmtId="44" fontId="11" fillId="10" borderId="10" xfId="2" applyFont="1" applyFill="1" applyBorder="1" applyProtection="1"/>
    <xf numFmtId="44" fontId="11" fillId="10" borderId="12" xfId="2" applyFont="1" applyFill="1" applyBorder="1" applyProtection="1"/>
    <xf numFmtId="0" fontId="6" fillId="0" borderId="48" xfId="0" applyFont="1" applyBorder="1" applyAlignment="1" applyProtection="1">
      <alignment horizontal="left" vertical="center" wrapText="1" shrinkToFit="1"/>
      <protection locked="0"/>
    </xf>
    <xf numFmtId="0" fontId="23" fillId="0" borderId="0" xfId="0" applyFont="1" applyAlignment="1" applyProtection="1">
      <alignment vertical="center" wrapText="1" shrinkToFit="1"/>
      <protection locked="0"/>
    </xf>
    <xf numFmtId="0" fontId="24" fillId="0" borderId="0" xfId="0" applyFont="1" applyAlignment="1" applyProtection="1">
      <alignment vertical="center" wrapText="1" shrinkToFit="1"/>
      <protection locked="0"/>
    </xf>
    <xf numFmtId="0" fontId="24" fillId="0" borderId="0" xfId="0" applyFont="1" applyAlignment="1" applyProtection="1">
      <alignment horizontal="center" wrapText="1" shrinkToFit="1"/>
      <protection locked="0"/>
    </xf>
    <xf numFmtId="0" fontId="24" fillId="0" borderId="0" xfId="0" applyFont="1" applyAlignment="1" applyProtection="1">
      <alignment wrapText="1" shrinkToFit="1"/>
      <protection locked="0"/>
    </xf>
    <xf numFmtId="0" fontId="24" fillId="4" borderId="0" xfId="0" applyFont="1" applyFill="1" applyAlignment="1" applyProtection="1">
      <alignment wrapText="1" shrinkToFit="1"/>
      <protection locked="0"/>
    </xf>
    <xf numFmtId="0" fontId="24" fillId="4" borderId="0" xfId="0" applyFont="1" applyFill="1" applyAlignment="1" applyProtection="1">
      <alignment vertical="center" wrapText="1" shrinkToFit="1"/>
      <protection locked="0"/>
    </xf>
    <xf numFmtId="0" fontId="24" fillId="6" borderId="0" xfId="0" applyFont="1" applyFill="1" applyAlignment="1" applyProtection="1">
      <alignment vertical="center" wrapText="1" shrinkToFit="1"/>
      <protection locked="0"/>
    </xf>
    <xf numFmtId="166" fontId="25" fillId="7" borderId="12" xfId="2" applyNumberFormat="1" applyFont="1" applyFill="1" applyBorder="1" applyAlignment="1" applyProtection="1">
      <alignment horizontal="center" vertical="center" wrapText="1" shrinkToFit="1"/>
      <protection locked="0"/>
    </xf>
    <xf numFmtId="2" fontId="25" fillId="7" borderId="13" xfId="3" applyNumberFormat="1" applyFont="1" applyFill="1" applyBorder="1" applyAlignment="1" applyProtection="1">
      <alignment horizontal="center" vertical="center" wrapText="1" shrinkToFit="1"/>
      <protection locked="0"/>
    </xf>
    <xf numFmtId="166" fontId="25" fillId="7" borderId="13" xfId="2" applyNumberFormat="1" applyFont="1" applyFill="1" applyBorder="1" applyAlignment="1" applyProtection="1">
      <alignment horizontal="center" vertical="center" wrapText="1" shrinkToFit="1"/>
      <protection locked="0"/>
    </xf>
    <xf numFmtId="166" fontId="25" fillId="7" borderId="64" xfId="2" applyNumberFormat="1" applyFont="1" applyFill="1" applyBorder="1" applyAlignment="1" applyProtection="1">
      <alignment horizontal="center" vertical="center" wrapText="1" shrinkToFit="1"/>
      <protection locked="0"/>
    </xf>
    <xf numFmtId="164" fontId="25" fillId="7" borderId="13" xfId="1" applyFont="1" applyFill="1" applyBorder="1" applyAlignment="1" applyProtection="1">
      <alignment vertical="center" wrapText="1" shrinkToFit="1"/>
      <protection locked="0"/>
    </xf>
    <xf numFmtId="166" fontId="25" fillId="7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24" fillId="4" borderId="0" xfId="0" applyFont="1" applyFill="1" applyAlignment="1" applyProtection="1">
      <alignment horizontal="center" wrapText="1" shrinkToFit="1"/>
      <protection locked="0"/>
    </xf>
    <xf numFmtId="0" fontId="24" fillId="4" borderId="0" xfId="0" applyFont="1" applyFill="1" applyAlignment="1" applyProtection="1">
      <alignment horizontal="center" vertical="center" wrapText="1" shrinkToFit="1"/>
      <protection locked="0"/>
    </xf>
    <xf numFmtId="0" fontId="24" fillId="6" borderId="0" xfId="0" applyFont="1" applyFill="1" applyAlignment="1" applyProtection="1">
      <alignment horizontal="center" vertical="center" wrapText="1" shrinkToFit="1"/>
      <protection locked="0"/>
    </xf>
    <xf numFmtId="0" fontId="26" fillId="0" borderId="27" xfId="0" applyFont="1" applyBorder="1" applyAlignment="1" applyProtection="1">
      <alignment horizontal="center" vertical="center" wrapText="1" shrinkToFit="1"/>
      <protection locked="0"/>
    </xf>
    <xf numFmtId="166" fontId="26" fillId="2" borderId="23" xfId="2" applyNumberFormat="1" applyFont="1" applyFill="1" applyBorder="1" applyAlignment="1" applyProtection="1">
      <alignment horizontal="right" vertical="center" wrapText="1" shrinkToFit="1"/>
      <protection locked="0"/>
    </xf>
    <xf numFmtId="2" fontId="26" fillId="2" borderId="9" xfId="4" applyNumberFormat="1" applyFont="1" applyFill="1" applyBorder="1" applyAlignment="1" applyProtection="1">
      <alignment horizontal="right" vertical="center" wrapText="1" shrinkToFit="1"/>
      <protection locked="0"/>
    </xf>
    <xf numFmtId="166" fontId="26" fillId="2" borderId="9" xfId="2" applyNumberFormat="1" applyFont="1" applyFill="1" applyBorder="1" applyAlignment="1" applyProtection="1">
      <alignment horizontal="right" vertical="center" wrapText="1" shrinkToFit="1"/>
      <protection locked="0"/>
    </xf>
    <xf numFmtId="166" fontId="28" fillId="2" borderId="9" xfId="2" applyNumberFormat="1" applyFont="1" applyFill="1" applyBorder="1" applyAlignment="1" applyProtection="1">
      <alignment horizontal="right" vertical="center" wrapText="1" shrinkToFit="1"/>
      <protection locked="0"/>
    </xf>
    <xf numFmtId="166" fontId="27" fillId="0" borderId="15" xfId="2" applyNumberFormat="1" applyFont="1" applyBorder="1" applyAlignment="1" applyProtection="1">
      <alignment horizontal="right" vertical="center" wrapText="1" shrinkToFit="1"/>
      <protection locked="0"/>
    </xf>
    <xf numFmtId="164" fontId="27" fillId="0" borderId="16" xfId="1" applyFont="1" applyBorder="1" applyAlignment="1" applyProtection="1">
      <alignment horizontal="right" vertical="center" wrapText="1" shrinkToFit="1"/>
      <protection locked="0"/>
    </xf>
    <xf numFmtId="166" fontId="27" fillId="0" borderId="16" xfId="2" applyNumberFormat="1" applyFont="1" applyBorder="1" applyAlignment="1" applyProtection="1">
      <alignment horizontal="right" vertical="center" wrapText="1" shrinkToFit="1"/>
    </xf>
    <xf numFmtId="166" fontId="29" fillId="0" borderId="17" xfId="2" applyNumberFormat="1" applyFont="1" applyBorder="1" applyAlignment="1" applyProtection="1">
      <alignment horizontal="right" vertical="center" wrapText="1" shrinkToFit="1"/>
    </xf>
    <xf numFmtId="0" fontId="30" fillId="0" borderId="0" xfId="0" applyFont="1" applyAlignment="1" applyProtection="1">
      <alignment wrapText="1" shrinkToFit="1"/>
      <protection locked="0"/>
    </xf>
    <xf numFmtId="0" fontId="26" fillId="0" borderId="0" xfId="0" applyFont="1" applyAlignment="1" applyProtection="1">
      <alignment vertical="center" wrapText="1" shrinkToFit="1"/>
      <protection locked="0"/>
    </xf>
    <xf numFmtId="0" fontId="26" fillId="0" borderId="62" xfId="0" applyFont="1" applyBorder="1" applyAlignment="1" applyProtection="1">
      <alignment horizontal="center" vertical="center" wrapText="1" shrinkToFit="1"/>
      <protection locked="0"/>
    </xf>
    <xf numFmtId="166" fontId="27" fillId="0" borderId="2" xfId="2" applyNumberFormat="1" applyFont="1" applyBorder="1" applyAlignment="1" applyProtection="1">
      <alignment horizontal="right" vertical="center" wrapText="1" shrinkToFit="1"/>
      <protection locked="0"/>
    </xf>
    <xf numFmtId="2" fontId="27" fillId="0" borderId="4" xfId="4" applyNumberFormat="1" applyFont="1" applyBorder="1" applyAlignment="1" applyProtection="1">
      <alignment horizontal="right" vertical="center" wrapText="1" shrinkToFit="1"/>
      <protection locked="0"/>
    </xf>
    <xf numFmtId="166" fontId="26" fillId="0" borderId="4" xfId="2" applyNumberFormat="1" applyFont="1" applyBorder="1" applyAlignment="1" applyProtection="1">
      <alignment horizontal="right" vertical="center" wrapText="1" shrinkToFit="1"/>
    </xf>
    <xf numFmtId="166" fontId="26" fillId="2" borderId="61" xfId="2" applyNumberFormat="1" applyFont="1" applyFill="1" applyBorder="1" applyAlignment="1" applyProtection="1">
      <alignment horizontal="right" vertical="center" wrapText="1" shrinkToFit="1"/>
      <protection locked="0"/>
    </xf>
    <xf numFmtId="166" fontId="29" fillId="0" borderId="53" xfId="2" applyNumberFormat="1" applyFont="1" applyBorder="1" applyAlignment="1" applyProtection="1">
      <alignment horizontal="right" vertical="center" wrapText="1" shrinkToFit="1"/>
      <protection locked="0"/>
    </xf>
    <xf numFmtId="164" fontId="27" fillId="0" borderId="4" xfId="1" applyFont="1" applyBorder="1" applyAlignment="1" applyProtection="1">
      <alignment horizontal="right" vertical="center" wrapText="1" shrinkToFit="1"/>
      <protection locked="0"/>
    </xf>
    <xf numFmtId="166" fontId="27" fillId="0" borderId="4" xfId="2" applyNumberFormat="1" applyFont="1" applyBorder="1" applyAlignment="1" applyProtection="1">
      <alignment horizontal="right" vertical="center" wrapText="1" shrinkToFit="1"/>
    </xf>
    <xf numFmtId="166" fontId="29" fillId="0" borderId="3" xfId="2" applyNumberFormat="1" applyFont="1" applyBorder="1" applyAlignment="1" applyProtection="1">
      <alignment horizontal="right" vertical="center" wrapText="1" shrinkToFit="1"/>
    </xf>
    <xf numFmtId="0" fontId="26" fillId="0" borderId="17" xfId="0" applyFont="1" applyBorder="1" applyAlignment="1" applyProtection="1">
      <alignment vertical="center" wrapText="1" shrinkToFit="1"/>
      <protection locked="0"/>
    </xf>
    <xf numFmtId="166" fontId="26" fillId="2" borderId="27" xfId="2" applyNumberFormat="1" applyFont="1" applyFill="1" applyBorder="1" applyAlignment="1" applyProtection="1">
      <alignment horizontal="right" vertical="center" wrapText="1" shrinkToFit="1"/>
      <protection locked="0"/>
    </xf>
    <xf numFmtId="2" fontId="26" fillId="2" borderId="61" xfId="4" applyNumberFormat="1" applyFont="1" applyFill="1" applyBorder="1" applyAlignment="1" applyProtection="1">
      <alignment horizontal="right" vertical="center" wrapText="1" shrinkToFit="1"/>
      <protection locked="0"/>
    </xf>
    <xf numFmtId="166" fontId="28" fillId="2" borderId="70" xfId="2" applyNumberFormat="1" applyFont="1" applyFill="1" applyBorder="1" applyAlignment="1" applyProtection="1">
      <alignment horizontal="right" vertical="center" wrapText="1" shrinkToFit="1"/>
      <protection locked="0"/>
    </xf>
    <xf numFmtId="166" fontId="27" fillId="0" borderId="59" xfId="2" applyNumberFormat="1" applyFont="1" applyBorder="1" applyAlignment="1" applyProtection="1">
      <alignment horizontal="right" vertical="center" wrapText="1" shrinkToFit="1"/>
      <protection locked="0"/>
    </xf>
    <xf numFmtId="0" fontId="26" fillId="0" borderId="11" xfId="0" applyFont="1" applyBorder="1" applyAlignment="1" applyProtection="1">
      <alignment vertical="center" wrapText="1" shrinkToFit="1"/>
      <protection locked="0"/>
    </xf>
    <xf numFmtId="166" fontId="28" fillId="2" borderId="24" xfId="2" applyNumberFormat="1" applyFont="1" applyFill="1" applyBorder="1" applyAlignment="1" applyProtection="1">
      <alignment horizontal="right" vertical="center" wrapText="1" shrinkToFit="1"/>
      <protection locked="0"/>
    </xf>
    <xf numFmtId="166" fontId="27" fillId="0" borderId="48" xfId="2" applyNumberFormat="1" applyFont="1" applyBorder="1" applyAlignment="1" applyProtection="1">
      <alignment horizontal="right" vertical="center" wrapText="1" shrinkToFit="1"/>
      <protection locked="0"/>
    </xf>
    <xf numFmtId="164" fontId="27" fillId="0" borderId="8" xfId="1" applyFont="1" applyBorder="1" applyAlignment="1" applyProtection="1">
      <alignment horizontal="right" vertical="center" wrapText="1" shrinkToFit="1"/>
      <protection locked="0"/>
    </xf>
    <xf numFmtId="166" fontId="27" fillId="0" borderId="8" xfId="2" applyNumberFormat="1" applyFont="1" applyBorder="1" applyAlignment="1" applyProtection="1">
      <alignment horizontal="right" vertical="center" wrapText="1" shrinkToFit="1"/>
    </xf>
    <xf numFmtId="166" fontId="29" fillId="0" borderId="11" xfId="2" applyNumberFormat="1" applyFont="1" applyBorder="1" applyAlignment="1" applyProtection="1">
      <alignment horizontal="right" vertical="center" wrapText="1" shrinkToFit="1"/>
    </xf>
    <xf numFmtId="166" fontId="26" fillId="0" borderId="56" xfId="2" applyNumberFormat="1" applyFont="1" applyBorder="1" applyAlignment="1" applyProtection="1">
      <alignment horizontal="right" vertical="center" wrapText="1" shrinkToFit="1"/>
      <protection locked="0"/>
    </xf>
    <xf numFmtId="166" fontId="28" fillId="0" borderId="24" xfId="2" applyNumberFormat="1" applyFont="1" applyBorder="1" applyAlignment="1" applyProtection="1">
      <alignment horizontal="right" vertical="center" wrapText="1" shrinkToFit="1"/>
      <protection locked="0"/>
    </xf>
    <xf numFmtId="0" fontId="26" fillId="0" borderId="39" xfId="0" applyFont="1" applyBorder="1" applyAlignment="1" applyProtection="1">
      <alignment vertical="center" wrapText="1" shrinkToFit="1"/>
      <protection locked="0"/>
    </xf>
    <xf numFmtId="166" fontId="26" fillId="2" borderId="71" xfId="2" applyNumberFormat="1" applyFont="1" applyFill="1" applyBorder="1" applyAlignment="1" applyProtection="1">
      <alignment horizontal="right" vertical="center" wrapText="1" shrinkToFit="1"/>
      <protection locked="0"/>
    </xf>
    <xf numFmtId="2" fontId="26" fillId="2" borderId="35" xfId="4" applyNumberFormat="1" applyFont="1" applyFill="1" applyBorder="1" applyAlignment="1" applyProtection="1">
      <alignment horizontal="right" vertical="center" wrapText="1" shrinkToFit="1"/>
      <protection locked="0"/>
    </xf>
    <xf numFmtId="166" fontId="26" fillId="2" borderId="35" xfId="2" applyNumberFormat="1" applyFont="1" applyFill="1" applyBorder="1" applyAlignment="1" applyProtection="1">
      <alignment horizontal="right" vertical="center" wrapText="1" shrinkToFit="1"/>
      <protection locked="0"/>
    </xf>
    <xf numFmtId="166" fontId="26" fillId="0" borderId="72" xfId="2" applyNumberFormat="1" applyFont="1" applyBorder="1" applyAlignment="1" applyProtection="1">
      <alignment horizontal="right" vertical="center" wrapText="1" shrinkToFit="1"/>
      <protection locked="0"/>
    </xf>
    <xf numFmtId="166" fontId="28" fillId="0" borderId="73" xfId="2" applyNumberFormat="1" applyFont="1" applyBorder="1" applyAlignment="1" applyProtection="1">
      <alignment horizontal="right" vertical="center" wrapText="1" shrinkToFit="1"/>
      <protection locked="0"/>
    </xf>
    <xf numFmtId="166" fontId="27" fillId="0" borderId="40" xfId="2" applyNumberFormat="1" applyFont="1" applyBorder="1" applyAlignment="1" applyProtection="1">
      <alignment horizontal="right" vertical="center" wrapText="1" shrinkToFit="1"/>
      <protection locked="0"/>
    </xf>
    <xf numFmtId="164" fontId="27" fillId="0" borderId="38" xfId="1" applyFont="1" applyBorder="1" applyAlignment="1" applyProtection="1">
      <alignment horizontal="right" vertical="center" wrapText="1" shrinkToFit="1"/>
      <protection locked="0"/>
    </xf>
    <xf numFmtId="166" fontId="27" fillId="0" borderId="38" xfId="2" applyNumberFormat="1" applyFont="1" applyBorder="1" applyAlignment="1" applyProtection="1">
      <alignment horizontal="right" vertical="center" wrapText="1" shrinkToFit="1"/>
    </xf>
    <xf numFmtId="166" fontId="29" fillId="0" borderId="39" xfId="2" applyNumberFormat="1" applyFont="1" applyBorder="1" applyAlignment="1" applyProtection="1">
      <alignment horizontal="right" vertical="center" wrapText="1" shrinkToFit="1"/>
    </xf>
    <xf numFmtId="0" fontId="26" fillId="0" borderId="14" xfId="0" applyFont="1" applyBorder="1" applyAlignment="1" applyProtection="1">
      <alignment vertical="center" wrapText="1" shrinkToFit="1"/>
      <protection locked="0"/>
    </xf>
    <xf numFmtId="166" fontId="26" fillId="2" borderId="25" xfId="2" applyNumberFormat="1" applyFont="1" applyFill="1" applyBorder="1" applyAlignment="1" applyProtection="1">
      <alignment horizontal="right" vertical="center" wrapText="1" shrinkToFit="1"/>
      <protection locked="0"/>
    </xf>
    <xf numFmtId="2" fontId="26" fillId="2" borderId="34" xfId="4" applyNumberFormat="1" applyFont="1" applyFill="1" applyBorder="1" applyAlignment="1" applyProtection="1">
      <alignment horizontal="right" vertical="center" wrapText="1" shrinkToFit="1"/>
      <protection locked="0"/>
    </xf>
    <xf numFmtId="166" fontId="26" fillId="2" borderId="34" xfId="2" applyNumberFormat="1" applyFont="1" applyFill="1" applyBorder="1" applyAlignment="1" applyProtection="1">
      <alignment horizontal="right" vertical="center" wrapText="1" shrinkToFit="1"/>
      <protection locked="0"/>
    </xf>
    <xf numFmtId="166" fontId="26" fillId="0" borderId="64" xfId="2" applyNumberFormat="1" applyFont="1" applyBorder="1" applyAlignment="1" applyProtection="1">
      <alignment horizontal="right" vertical="center" wrapText="1" shrinkToFit="1"/>
      <protection locked="0"/>
    </xf>
    <xf numFmtId="166" fontId="28" fillId="0" borderId="26" xfId="2" applyNumberFormat="1" applyFont="1" applyBorder="1" applyAlignment="1" applyProtection="1">
      <alignment horizontal="right" vertical="center" wrapText="1" shrinkToFit="1"/>
      <protection locked="0"/>
    </xf>
    <xf numFmtId="166" fontId="27" fillId="0" borderId="60" xfId="2" applyNumberFormat="1" applyFont="1" applyBorder="1" applyAlignment="1" applyProtection="1">
      <alignment horizontal="right" vertical="center" wrapText="1" shrinkToFit="1"/>
      <protection locked="0"/>
    </xf>
    <xf numFmtId="164" fontId="27" fillId="0" borderId="13" xfId="1" applyFont="1" applyBorder="1" applyAlignment="1" applyProtection="1">
      <alignment horizontal="right" vertical="center" wrapText="1" shrinkToFit="1"/>
      <protection locked="0"/>
    </xf>
    <xf numFmtId="166" fontId="27" fillId="0" borderId="13" xfId="2" applyNumberFormat="1" applyFont="1" applyBorder="1" applyAlignment="1" applyProtection="1">
      <alignment horizontal="right" vertical="center" wrapText="1" shrinkToFit="1"/>
    </xf>
    <xf numFmtId="166" fontId="29" fillId="0" borderId="14" xfId="2" applyNumberFormat="1" applyFont="1" applyBorder="1" applyAlignment="1" applyProtection="1">
      <alignment horizontal="right" vertical="center" wrapText="1" shrinkToFit="1"/>
    </xf>
    <xf numFmtId="166" fontId="24" fillId="2" borderId="75" xfId="2" applyNumberFormat="1" applyFont="1" applyFill="1" applyBorder="1" applyAlignment="1" applyProtection="1">
      <alignment horizontal="right" vertical="center" wrapText="1" shrinkToFit="1"/>
      <protection locked="0"/>
    </xf>
    <xf numFmtId="2" fontId="24" fillId="2" borderId="0" xfId="3" applyNumberFormat="1" applyFont="1" applyFill="1" applyBorder="1" applyAlignment="1" applyProtection="1">
      <alignment horizontal="right" vertical="center" wrapText="1" shrinkToFit="1"/>
      <protection locked="0"/>
    </xf>
    <xf numFmtId="166" fontId="24" fillId="2" borderId="0" xfId="2" applyNumberFormat="1" applyFont="1" applyFill="1" applyBorder="1" applyAlignment="1" applyProtection="1">
      <alignment horizontal="right" vertical="center" wrapText="1" shrinkToFit="1"/>
      <protection locked="0"/>
    </xf>
    <xf numFmtId="0" fontId="23" fillId="0" borderId="0" xfId="0" applyFont="1" applyAlignment="1" applyProtection="1">
      <alignment wrapText="1" shrinkToFit="1"/>
      <protection locked="0"/>
    </xf>
    <xf numFmtId="0" fontId="24" fillId="0" borderId="0" xfId="0" applyFont="1" applyAlignment="1">
      <alignment horizontal="center" vertical="center" wrapText="1" shrinkToFit="1"/>
    </xf>
    <xf numFmtId="166" fontId="25" fillId="0" borderId="0" xfId="0" applyNumberFormat="1" applyFont="1" applyAlignment="1">
      <alignment horizontal="right" vertical="center" wrapText="1"/>
    </xf>
    <xf numFmtId="166" fontId="31" fillId="6" borderId="75" xfId="2" applyNumberFormat="1" applyFont="1" applyFill="1" applyBorder="1" applyAlignment="1" applyProtection="1">
      <alignment horizontal="right" vertical="center" wrapText="1" shrinkToFit="1"/>
      <protection locked="0"/>
    </xf>
    <xf numFmtId="2" fontId="31" fillId="6" borderId="0" xfId="3" applyNumberFormat="1" applyFont="1" applyFill="1" applyBorder="1" applyAlignment="1" applyProtection="1">
      <alignment horizontal="right" vertical="center" wrapText="1" shrinkToFit="1"/>
      <protection locked="0"/>
    </xf>
    <xf numFmtId="166" fontId="24" fillId="6" borderId="0" xfId="2" applyNumberFormat="1" applyFont="1" applyFill="1" applyBorder="1" applyAlignment="1" applyProtection="1">
      <alignment horizontal="right" vertical="center" wrapText="1" shrinkToFit="1"/>
      <protection locked="0"/>
    </xf>
    <xf numFmtId="166" fontId="31" fillId="6" borderId="9" xfId="2" applyNumberFormat="1" applyFont="1" applyFill="1" applyBorder="1" applyAlignment="1" applyProtection="1">
      <alignment horizontal="right" vertical="center" wrapText="1" shrinkToFit="1"/>
      <protection locked="0"/>
    </xf>
    <xf numFmtId="2" fontId="31" fillId="6" borderId="9" xfId="3" applyNumberFormat="1" applyFont="1" applyFill="1" applyBorder="1" applyAlignment="1" applyProtection="1">
      <alignment horizontal="right" vertical="center" wrapText="1" shrinkToFit="1"/>
      <protection locked="0"/>
    </xf>
    <xf numFmtId="166" fontId="24" fillId="6" borderId="9" xfId="2" applyNumberFormat="1" applyFont="1" applyFill="1" applyBorder="1" applyAlignment="1" applyProtection="1">
      <alignment horizontal="right" vertical="center" wrapText="1" shrinkToFit="1"/>
      <protection locked="0"/>
    </xf>
    <xf numFmtId="166" fontId="24" fillId="0" borderId="8" xfId="2" applyNumberFormat="1" applyFont="1" applyBorder="1" applyAlignment="1" applyProtection="1">
      <alignment vertical="center" wrapText="1" shrinkToFit="1"/>
      <protection locked="0"/>
    </xf>
    <xf numFmtId="166" fontId="25" fillId="0" borderId="56" xfId="2" applyNumberFormat="1" applyFont="1" applyBorder="1" applyAlignment="1" applyProtection="1">
      <alignment vertical="center" wrapText="1" shrinkToFit="1"/>
      <protection locked="0"/>
    </xf>
    <xf numFmtId="0" fontId="24" fillId="0" borderId="11" xfId="0" applyFont="1" applyBorder="1" applyAlignment="1">
      <alignment vertical="center" wrapText="1"/>
    </xf>
    <xf numFmtId="166" fontId="24" fillId="4" borderId="8" xfId="2" applyNumberFormat="1" applyFont="1" applyFill="1" applyBorder="1" applyAlignment="1" applyProtection="1">
      <alignment vertical="center" wrapText="1" shrinkToFit="1"/>
    </xf>
    <xf numFmtId="166" fontId="25" fillId="0" borderId="56" xfId="2" applyNumberFormat="1" applyFont="1" applyBorder="1" applyAlignment="1" applyProtection="1">
      <alignment vertical="center" wrapText="1" shrinkToFit="1"/>
    </xf>
    <xf numFmtId="0" fontId="24" fillId="0" borderId="7" xfId="0" applyFont="1" applyBorder="1" applyAlignment="1">
      <alignment vertical="center" wrapText="1"/>
    </xf>
    <xf numFmtId="166" fontId="31" fillId="6" borderId="18" xfId="2" applyNumberFormat="1" applyFont="1" applyFill="1" applyBorder="1" applyAlignment="1" applyProtection="1">
      <alignment horizontal="right" vertical="center" wrapText="1" shrinkToFit="1"/>
      <protection locked="0"/>
    </xf>
    <xf numFmtId="2" fontId="31" fillId="6" borderId="18" xfId="3" applyNumberFormat="1" applyFont="1" applyFill="1" applyBorder="1" applyAlignment="1" applyProtection="1">
      <alignment horizontal="right" vertical="center" wrapText="1" shrinkToFit="1"/>
      <protection locked="0"/>
    </xf>
    <xf numFmtId="166" fontId="24" fillId="6" borderId="18" xfId="2" applyNumberFormat="1" applyFont="1" applyFill="1" applyBorder="1" applyAlignment="1" applyProtection="1">
      <alignment horizontal="right" vertical="center" wrapText="1" shrinkToFit="1"/>
      <protection locked="0"/>
    </xf>
    <xf numFmtId="166" fontId="24" fillId="6" borderId="68" xfId="2" applyNumberFormat="1" applyFont="1" applyFill="1" applyBorder="1" applyAlignment="1" applyProtection="1">
      <alignment vertical="center" wrapText="1" shrinkToFit="1"/>
      <protection locked="0"/>
    </xf>
    <xf numFmtId="166" fontId="25" fillId="6" borderId="76" xfId="2" applyNumberFormat="1" applyFont="1" applyFill="1" applyBorder="1" applyAlignment="1" applyProtection="1">
      <alignment vertical="center" wrapText="1" shrinkToFit="1"/>
      <protection locked="0"/>
    </xf>
    <xf numFmtId="166" fontId="31" fillId="0" borderId="12" xfId="2" applyNumberFormat="1" applyFont="1" applyBorder="1" applyAlignment="1" applyProtection="1">
      <alignment vertical="center" wrapText="1" shrinkToFit="1"/>
    </xf>
    <xf numFmtId="166" fontId="31" fillId="0" borderId="13" xfId="2" applyNumberFormat="1" applyFont="1" applyBorder="1" applyAlignment="1" applyProtection="1">
      <alignment vertical="center" wrapText="1" shrinkToFit="1"/>
    </xf>
    <xf numFmtId="166" fontId="32" fillId="0" borderId="14" xfId="2" applyNumberFormat="1" applyFont="1" applyBorder="1" applyAlignment="1" applyProtection="1">
      <alignment vertical="center" wrapText="1" shrinkToFit="1"/>
    </xf>
    <xf numFmtId="0" fontId="24" fillId="0" borderId="67" xfId="0" applyFont="1" applyBorder="1" applyAlignment="1" applyProtection="1">
      <alignment horizontal="center" vertical="center" wrapText="1" shrinkToFit="1"/>
      <protection locked="0"/>
    </xf>
    <xf numFmtId="166" fontId="31" fillId="0" borderId="55" xfId="2" applyNumberFormat="1" applyFont="1" applyBorder="1" applyAlignment="1" applyProtection="1">
      <alignment vertical="center" wrapText="1" shrinkToFit="1"/>
    </xf>
    <xf numFmtId="166" fontId="31" fillId="0" borderId="68" xfId="2" applyNumberFormat="1" applyFont="1" applyBorder="1" applyAlignment="1" applyProtection="1">
      <alignment vertical="center" wrapText="1" shrinkToFit="1"/>
    </xf>
    <xf numFmtId="166" fontId="32" fillId="0" borderId="69" xfId="2" applyNumberFormat="1" applyFont="1" applyBorder="1" applyAlignment="1" applyProtection="1">
      <alignment vertical="center" wrapText="1" shrinkToFit="1"/>
    </xf>
    <xf numFmtId="0" fontId="24" fillId="0" borderId="57" xfId="0" applyFont="1" applyBorder="1" applyAlignment="1" applyProtection="1">
      <alignment horizontal="center" vertical="center" wrapText="1" shrinkToFit="1"/>
      <protection locked="0"/>
    </xf>
    <xf numFmtId="166" fontId="31" fillId="6" borderId="62" xfId="2" applyNumberFormat="1" applyFont="1" applyFill="1" applyBorder="1" applyAlignment="1" applyProtection="1">
      <alignment horizontal="right" vertical="center" wrapText="1" shrinkToFit="1"/>
      <protection locked="0"/>
    </xf>
    <xf numFmtId="2" fontId="31" fillId="6" borderId="6" xfId="3" applyNumberFormat="1" applyFont="1" applyFill="1" applyBorder="1" applyAlignment="1" applyProtection="1">
      <alignment horizontal="right" vertical="center" wrapText="1" shrinkToFit="1"/>
      <protection locked="0"/>
    </xf>
    <xf numFmtId="166" fontId="24" fillId="6" borderId="6" xfId="2" applyNumberFormat="1" applyFont="1" applyFill="1" applyBorder="1" applyAlignment="1" applyProtection="1">
      <alignment horizontal="right" vertical="center" wrapText="1" shrinkToFit="1"/>
      <protection locked="0"/>
    </xf>
    <xf numFmtId="166" fontId="24" fillId="6" borderId="4" xfId="2" applyNumberFormat="1" applyFont="1" applyFill="1" applyBorder="1" applyAlignment="1" applyProtection="1">
      <alignment vertical="center" wrapText="1" shrinkToFit="1"/>
      <protection locked="0"/>
    </xf>
    <xf numFmtId="166" fontId="25" fillId="6" borderId="53" xfId="2" applyNumberFormat="1" applyFont="1" applyFill="1" applyBorder="1" applyAlignment="1" applyProtection="1">
      <alignment vertical="center" wrapText="1" shrinkToFit="1"/>
      <protection locked="0"/>
    </xf>
    <xf numFmtId="166" fontId="31" fillId="0" borderId="2" xfId="2" applyNumberFormat="1" applyFont="1" applyBorder="1" applyAlignment="1" applyProtection="1">
      <alignment vertical="center" wrapText="1" shrinkToFit="1"/>
    </xf>
    <xf numFmtId="166" fontId="31" fillId="0" borderId="4" xfId="2" applyNumberFormat="1" applyFont="1" applyBorder="1" applyAlignment="1" applyProtection="1">
      <alignment vertical="center" wrapText="1" shrinkToFit="1"/>
    </xf>
    <xf numFmtId="166" fontId="32" fillId="0" borderId="3" xfId="2" applyNumberFormat="1" applyFont="1" applyBorder="1" applyAlignment="1" applyProtection="1">
      <alignment vertical="center" wrapText="1" shrinkToFit="1"/>
    </xf>
    <xf numFmtId="0" fontId="24" fillId="4" borderId="29" xfId="0" applyFont="1" applyFill="1" applyBorder="1" applyAlignment="1" applyProtection="1">
      <alignment horizontal="center" vertical="center" wrapText="1" shrinkToFit="1"/>
      <protection locked="0"/>
    </xf>
    <xf numFmtId="0" fontId="24" fillId="4" borderId="0" xfId="0" applyFont="1" applyFill="1" applyAlignment="1">
      <alignment horizontal="center" vertical="center" wrapText="1"/>
    </xf>
    <xf numFmtId="0" fontId="24" fillId="4" borderId="0" xfId="0" applyFont="1" applyFill="1" applyAlignment="1">
      <alignment vertical="center" wrapText="1"/>
    </xf>
    <xf numFmtId="166" fontId="31" fillId="4" borderId="29" xfId="2" applyNumberFormat="1" applyFont="1" applyFill="1" applyBorder="1" applyAlignment="1" applyProtection="1">
      <alignment horizontal="right" vertical="center" wrapText="1" shrinkToFit="1"/>
      <protection locked="0"/>
    </xf>
    <xf numFmtId="166" fontId="24" fillId="0" borderId="2" xfId="2" applyNumberFormat="1" applyFont="1" applyBorder="1" applyAlignment="1" applyProtection="1">
      <alignment horizontal="right" vertical="center"/>
    </xf>
    <xf numFmtId="166" fontId="24" fillId="0" borderId="4" xfId="2" applyNumberFormat="1" applyFont="1" applyBorder="1" applyAlignment="1" applyProtection="1">
      <alignment horizontal="right" vertical="center"/>
    </xf>
    <xf numFmtId="166" fontId="25" fillId="0" borderId="53" xfId="2" applyNumberFormat="1" applyFont="1" applyBorder="1" applyAlignment="1" applyProtection="1">
      <alignment horizontal="right" vertical="center"/>
    </xf>
    <xf numFmtId="166" fontId="25" fillId="0" borderId="3" xfId="2" applyNumberFormat="1" applyFont="1" applyBorder="1" applyAlignment="1" applyProtection="1">
      <alignment horizontal="right" vertical="center"/>
    </xf>
    <xf numFmtId="0" fontId="24" fillId="0" borderId="0" xfId="0" applyFont="1" applyAlignment="1" applyProtection="1">
      <alignment vertical="center"/>
      <protection locked="0"/>
    </xf>
    <xf numFmtId="166" fontId="33" fillId="0" borderId="3" xfId="2" applyNumberFormat="1" applyFont="1" applyBorder="1" applyAlignment="1" applyProtection="1">
      <alignment horizontal="right" vertical="center"/>
    </xf>
    <xf numFmtId="0" fontId="24" fillId="0" borderId="0" xfId="0" applyFont="1" applyAlignment="1" applyProtection="1">
      <alignment horizontal="center"/>
      <protection locked="0"/>
    </xf>
    <xf numFmtId="0" fontId="24" fillId="0" borderId="0" xfId="0" applyFont="1" applyProtection="1">
      <protection locked="0"/>
    </xf>
    <xf numFmtId="2" fontId="24" fillId="0" borderId="0" xfId="3" applyNumberFormat="1" applyFont="1" applyBorder="1" applyAlignment="1" applyProtection="1">
      <alignment horizontal="center"/>
      <protection locked="0"/>
    </xf>
    <xf numFmtId="166" fontId="24" fillId="0" borderId="0" xfId="2" applyNumberFormat="1" applyFont="1" applyBorder="1" applyAlignment="1" applyProtection="1">
      <alignment horizontal="right"/>
      <protection locked="0"/>
    </xf>
    <xf numFmtId="166" fontId="25" fillId="0" borderId="0" xfId="2" applyNumberFormat="1" applyFont="1" applyBorder="1" applyAlignment="1" applyProtection="1">
      <alignment horizontal="right"/>
      <protection locked="0"/>
    </xf>
    <xf numFmtId="1" fontId="24" fillId="0" borderId="0" xfId="0" applyNumberFormat="1" applyFont="1" applyProtection="1">
      <protection locked="0"/>
    </xf>
    <xf numFmtId="164" fontId="24" fillId="0" borderId="0" xfId="1" applyFont="1" applyBorder="1" applyAlignment="1" applyProtection="1">
      <protection locked="0"/>
    </xf>
    <xf numFmtId="166" fontId="24" fillId="0" borderId="17" xfId="0" applyNumberFormat="1" applyFont="1" applyBorder="1" applyAlignment="1">
      <alignment horizontal="left" vertical="center" wrapText="1"/>
    </xf>
    <xf numFmtId="167" fontId="16" fillId="0" borderId="0" xfId="0" applyNumberFormat="1" applyFont="1" applyBorder="1" applyAlignment="1" applyProtection="1">
      <alignment horizontal="center" vertical="center"/>
    </xf>
    <xf numFmtId="167" fontId="11" fillId="0" borderId="0" xfId="0" applyNumberFormat="1" applyFont="1" applyBorder="1" applyAlignment="1" applyProtection="1">
      <alignment horizontal="center" vertical="center"/>
    </xf>
    <xf numFmtId="49" fontId="18" fillId="4" borderId="0" xfId="0" applyNumberFormat="1" applyFont="1" applyFill="1" applyAlignment="1" applyProtection="1">
      <alignment vertical="center" wrapText="1" shrinkToFit="1"/>
    </xf>
    <xf numFmtId="49" fontId="18" fillId="4" borderId="0" xfId="0" applyNumberFormat="1" applyFont="1" applyFill="1" applyBorder="1" applyAlignment="1" applyProtection="1">
      <alignment vertical="center" wrapText="1" shrinkToFit="1"/>
    </xf>
    <xf numFmtId="49" fontId="17" fillId="4" borderId="0" xfId="0" applyNumberFormat="1" applyFont="1" applyFill="1" applyBorder="1" applyAlignment="1" applyProtection="1">
      <alignment vertical="center" wrapText="1" shrinkToFit="1"/>
    </xf>
    <xf numFmtId="10" fontId="19" fillId="9" borderId="65" xfId="3" applyNumberFormat="1" applyFont="1" applyFill="1" applyBorder="1" applyAlignment="1" applyProtection="1">
      <alignment wrapText="1"/>
      <protection locked="0"/>
    </xf>
    <xf numFmtId="0" fontId="24" fillId="0" borderId="28" xfId="0" applyFont="1" applyBorder="1" applyAlignment="1" applyProtection="1">
      <alignment horizontal="center" vertical="center" wrapText="1" shrinkToFit="1"/>
      <protection locked="0"/>
    </xf>
    <xf numFmtId="166" fontId="32" fillId="0" borderId="7" xfId="0" applyNumberFormat="1" applyFont="1" applyBorder="1" applyAlignment="1" applyProtection="1">
      <alignment horizontal="right" vertical="center" wrapText="1" shrinkToFit="1"/>
      <protection locked="0"/>
    </xf>
    <xf numFmtId="166" fontId="23" fillId="0" borderId="0" xfId="0" applyNumberFormat="1" applyFont="1" applyAlignment="1" applyProtection="1">
      <alignment vertical="center" wrapText="1" shrinkToFit="1"/>
      <protection locked="0" hidden="1"/>
    </xf>
    <xf numFmtId="0" fontId="16" fillId="0" borderId="0" xfId="0" applyFont="1" applyProtection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4" fontId="16" fillId="10" borderId="17" xfId="0" applyNumberFormat="1" applyFont="1" applyFill="1" applyBorder="1" applyAlignment="1">
      <alignment horizontal="center" vertical="center" wrapText="1"/>
    </xf>
    <xf numFmtId="164" fontId="31" fillId="0" borderId="13" xfId="1" applyFont="1" applyBorder="1" applyAlignment="1" applyProtection="1">
      <alignment vertical="center" wrapText="1" shrinkToFit="1"/>
    </xf>
    <xf numFmtId="164" fontId="31" fillId="0" borderId="68" xfId="1" applyFont="1" applyBorder="1" applyAlignment="1" applyProtection="1">
      <alignment vertical="center" wrapText="1" shrinkToFit="1"/>
    </xf>
    <xf numFmtId="164" fontId="31" fillId="0" borderId="4" xfId="1" applyFont="1" applyBorder="1" applyAlignment="1" applyProtection="1">
      <alignment vertical="center" wrapText="1" shrinkToFit="1"/>
    </xf>
    <xf numFmtId="2" fontId="24" fillId="0" borderId="4" xfId="3" applyNumberFormat="1" applyFont="1" applyBorder="1" applyAlignment="1" applyProtection="1">
      <alignment horizontal="center" vertical="center"/>
    </xf>
    <xf numFmtId="164" fontId="24" fillId="0" borderId="4" xfId="1" applyFont="1" applyBorder="1" applyAlignment="1" applyProtection="1">
      <alignment vertical="center"/>
    </xf>
    <xf numFmtId="0" fontId="33" fillId="0" borderId="6" xfId="0" applyFont="1" applyBorder="1" applyAlignment="1" applyProtection="1">
      <alignment vertical="center"/>
    </xf>
    <xf numFmtId="0" fontId="33" fillId="0" borderId="58" xfId="0" applyFont="1" applyBorder="1" applyAlignment="1" applyProtection="1">
      <alignment vertical="center"/>
    </xf>
    <xf numFmtId="49" fontId="19" fillId="10" borderId="17" xfId="0" applyNumberFormat="1" applyFont="1" applyFill="1" applyBorder="1" applyAlignment="1" applyProtection="1">
      <alignment horizontal="center" vertical="center" wrapText="1"/>
      <protection locked="0"/>
    </xf>
    <xf numFmtId="44" fontId="11" fillId="10" borderId="13" xfId="2" applyFont="1" applyFill="1" applyBorder="1" applyProtection="1">
      <protection locked="0"/>
    </xf>
    <xf numFmtId="167" fontId="11" fillId="10" borderId="13" xfId="0" applyNumberFormat="1" applyFont="1" applyFill="1" applyBorder="1" applyProtection="1">
      <protection locked="0"/>
    </xf>
    <xf numFmtId="0" fontId="37" fillId="0" borderId="48" xfId="0" applyFont="1" applyBorder="1" applyAlignment="1" applyProtection="1">
      <alignment horizontal="left" vertical="center" wrapText="1" shrinkToFit="1"/>
      <protection locked="0"/>
    </xf>
    <xf numFmtId="0" fontId="38" fillId="0" borderId="0" xfId="0" applyFont="1" applyAlignment="1" applyProtection="1">
      <alignment vertical="center" wrapText="1" shrinkToFit="1"/>
      <protection locked="0"/>
    </xf>
    <xf numFmtId="0" fontId="12" fillId="5" borderId="54" xfId="0" applyFont="1" applyFill="1" applyBorder="1" applyAlignment="1" applyProtection="1">
      <alignment horizontal="center" vertical="center" wrapText="1" shrinkToFit="1"/>
      <protection locked="0"/>
    </xf>
    <xf numFmtId="0" fontId="12" fillId="5" borderId="51" xfId="0" applyFont="1" applyFill="1" applyBorder="1" applyAlignment="1" applyProtection="1">
      <alignment horizontal="center" vertical="center" wrapText="1" shrinkToFit="1"/>
      <protection locked="0"/>
    </xf>
    <xf numFmtId="0" fontId="12" fillId="5" borderId="52" xfId="0" applyFont="1" applyFill="1" applyBorder="1" applyAlignment="1" applyProtection="1">
      <alignment horizontal="center" vertical="center" wrapText="1" shrinkToFit="1"/>
      <protection locked="0"/>
    </xf>
    <xf numFmtId="0" fontId="5" fillId="0" borderId="10" xfId="0" applyFont="1" applyBorder="1" applyAlignment="1" applyProtection="1">
      <alignment horizontal="center" vertical="center" textRotation="90" wrapText="1" shrinkToFit="1"/>
      <protection locked="0"/>
    </xf>
    <xf numFmtId="0" fontId="6" fillId="0" borderId="48" xfId="0" applyFont="1" applyBorder="1" applyAlignment="1" applyProtection="1">
      <alignment horizontal="center" vertical="center" wrapText="1" shrinkToFit="1"/>
      <protection locked="0"/>
    </xf>
    <xf numFmtId="0" fontId="8" fillId="0" borderId="10" xfId="0" applyFont="1" applyBorder="1" applyAlignment="1" applyProtection="1">
      <alignment horizontal="left" vertical="center" wrapText="1" shrinkToFit="1"/>
      <protection locked="0"/>
    </xf>
    <xf numFmtId="0" fontId="8" fillId="0" borderId="11" xfId="0" applyFont="1" applyBorder="1" applyAlignment="1" applyProtection="1">
      <alignment horizontal="left" vertical="center" wrapText="1" shrinkToFit="1"/>
      <protection locked="0"/>
    </xf>
    <xf numFmtId="0" fontId="5" fillId="6" borderId="20" xfId="0" applyFont="1" applyFill="1" applyBorder="1" applyAlignment="1" applyProtection="1">
      <alignment horizontal="center" vertical="center" wrapText="1" shrinkToFit="1"/>
      <protection locked="0"/>
    </xf>
    <xf numFmtId="166" fontId="9" fillId="0" borderId="11" xfId="2" applyNumberFormat="1" applyFont="1" applyBorder="1" applyAlignment="1" applyProtection="1">
      <alignment horizontal="right" vertical="center" wrapText="1" shrinkToFit="1"/>
    </xf>
    <xf numFmtId="0" fontId="5" fillId="0" borderId="20" xfId="0" applyFont="1" applyBorder="1" applyAlignment="1" applyProtection="1">
      <alignment horizontal="center" vertical="center" wrapText="1" shrinkToFit="1"/>
      <protection locked="0"/>
    </xf>
    <xf numFmtId="0" fontId="5" fillId="0" borderId="12" xfId="0" applyFont="1" applyBorder="1" applyAlignment="1" applyProtection="1">
      <alignment horizontal="left" vertical="center" wrapText="1" shrinkToFit="1"/>
      <protection locked="0"/>
    </xf>
    <xf numFmtId="0" fontId="5" fillId="0" borderId="14" xfId="0" applyFont="1" applyBorder="1" applyAlignment="1" applyProtection="1">
      <alignment horizontal="left" vertical="center" wrapText="1" shrinkToFit="1"/>
      <protection locked="0"/>
    </xf>
    <xf numFmtId="0" fontId="5" fillId="0" borderId="10" xfId="0" applyFont="1" applyBorder="1" applyAlignment="1" applyProtection="1">
      <alignment horizontal="left" vertical="center" wrapText="1" shrinkToFit="1"/>
      <protection locked="0"/>
    </xf>
    <xf numFmtId="0" fontId="5" fillId="0" borderId="11" xfId="0" applyFont="1" applyBorder="1" applyAlignment="1" applyProtection="1">
      <alignment horizontal="left" vertical="center" wrapText="1" shrinkToFit="1"/>
      <protection locked="0"/>
    </xf>
    <xf numFmtId="0" fontId="5" fillId="0" borderId="10" xfId="0" applyFont="1" applyBorder="1" applyAlignment="1" applyProtection="1">
      <alignment horizontal="left" vertical="top" wrapText="1" shrinkToFit="1"/>
      <protection locked="0"/>
    </xf>
    <xf numFmtId="0" fontId="5" fillId="0" borderId="11" xfId="0" applyFont="1" applyBorder="1" applyAlignment="1" applyProtection="1">
      <alignment horizontal="left" vertical="top" wrapText="1" shrinkToFit="1"/>
      <protection locked="0"/>
    </xf>
    <xf numFmtId="0" fontId="8" fillId="0" borderId="15" xfId="0" applyFont="1" applyBorder="1" applyAlignment="1" applyProtection="1">
      <alignment vertical="center" wrapText="1" shrinkToFit="1"/>
      <protection locked="0"/>
    </xf>
    <xf numFmtId="0" fontId="8" fillId="0" borderId="17" xfId="0" applyFont="1" applyBorder="1" applyAlignment="1" applyProtection="1">
      <alignment vertical="center" wrapText="1" shrinkToFit="1"/>
      <protection locked="0"/>
    </xf>
    <xf numFmtId="0" fontId="8" fillId="0" borderId="15" xfId="0" applyFont="1" applyBorder="1" applyAlignment="1" applyProtection="1">
      <alignment horizontal="left" vertical="center" wrapText="1" shrinkToFit="1"/>
      <protection locked="0"/>
    </xf>
    <xf numFmtId="0" fontId="8" fillId="0" borderId="17" xfId="0" applyFont="1" applyBorder="1" applyAlignment="1" applyProtection="1">
      <alignment horizontal="left" vertical="center" wrapText="1" shrinkToFit="1"/>
      <protection locked="0"/>
    </xf>
    <xf numFmtId="0" fontId="8" fillId="0" borderId="10" xfId="0" applyFont="1" applyBorder="1" applyAlignment="1" applyProtection="1">
      <alignment vertical="center" wrapText="1" shrinkToFit="1"/>
      <protection locked="0"/>
    </xf>
    <xf numFmtId="0" fontId="8" fillId="0" borderId="11" xfId="0" applyFont="1" applyBorder="1" applyAlignment="1" applyProtection="1">
      <alignment vertical="center" wrapText="1" shrinkToFit="1"/>
      <protection locked="0"/>
    </xf>
    <xf numFmtId="0" fontId="5" fillId="8" borderId="20" xfId="0" applyFont="1" applyFill="1" applyBorder="1" applyAlignment="1" applyProtection="1">
      <alignment horizontal="center" vertical="center" wrapText="1" shrinkToFit="1"/>
      <protection locked="0"/>
    </xf>
    <xf numFmtId="166" fontId="8" fillId="0" borderId="8" xfId="2" applyNumberFormat="1" applyFont="1" applyBorder="1" applyAlignment="1" applyProtection="1">
      <alignment horizontal="right" vertical="center" wrapText="1" shrinkToFit="1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Border="1" applyAlignment="1" applyProtection="1">
      <alignment horizontal="center" vertical="center" wrapText="1" shrinkToFit="1"/>
      <protection locked="0"/>
    </xf>
    <xf numFmtId="0" fontId="4" fillId="0" borderId="1" xfId="0" applyFont="1" applyBorder="1" applyAlignment="1" applyProtection="1">
      <alignment horizontal="center" vertical="center" wrapText="1" shrinkToFit="1"/>
      <protection locked="0"/>
    </xf>
    <xf numFmtId="0" fontId="4" fillId="0" borderId="28" xfId="0" applyFont="1" applyBorder="1" applyAlignment="1" applyProtection="1">
      <alignment horizontal="center" wrapText="1" shrinkToFit="1"/>
      <protection locked="0"/>
    </xf>
    <xf numFmtId="0" fontId="4" fillId="0" borderId="18" xfId="0" applyFont="1" applyBorder="1" applyAlignment="1" applyProtection="1">
      <alignment horizontal="center" wrapText="1" shrinkToFit="1"/>
      <protection locked="0"/>
    </xf>
    <xf numFmtId="0" fontId="4" fillId="0" borderId="7" xfId="0" applyFont="1" applyBorder="1" applyAlignment="1" applyProtection="1">
      <alignment horizontal="center" wrapText="1" shrinkToFit="1"/>
      <protection locked="0"/>
    </xf>
    <xf numFmtId="0" fontId="4" fillId="7" borderId="15" xfId="0" applyFont="1" applyFill="1" applyBorder="1" applyAlignment="1" applyProtection="1">
      <alignment horizontal="center" vertical="center" wrapText="1" shrinkToFit="1"/>
      <protection locked="0"/>
    </xf>
    <xf numFmtId="0" fontId="4" fillId="7" borderId="16" xfId="0" applyFont="1" applyFill="1" applyBorder="1" applyAlignment="1" applyProtection="1">
      <alignment horizontal="center" vertical="center" wrapText="1" shrinkToFit="1"/>
      <protection locked="0"/>
    </xf>
    <xf numFmtId="0" fontId="4" fillId="7" borderId="17" xfId="0" applyFont="1" applyFill="1" applyBorder="1" applyAlignment="1" applyProtection="1">
      <alignment horizontal="center" vertical="center" wrapText="1" shrinkToFit="1"/>
      <protection locked="0"/>
    </xf>
    <xf numFmtId="0" fontId="4" fillId="7" borderId="17" xfId="0" applyFont="1" applyFill="1" applyBorder="1" applyAlignment="1" applyProtection="1">
      <alignment horizontal="right" vertical="center" wrapText="1" shrinkToFit="1"/>
      <protection locked="0"/>
    </xf>
    <xf numFmtId="0" fontId="4" fillId="0" borderId="0" xfId="0" applyFont="1" applyBorder="1" applyAlignment="1" applyProtection="1">
      <alignment vertical="center" wrapText="1" shrinkToFit="1"/>
      <protection locked="0"/>
    </xf>
    <xf numFmtId="0" fontId="5" fillId="0" borderId="0" xfId="0" applyFont="1" applyBorder="1" applyAlignment="1" applyProtection="1">
      <alignment vertical="center" wrapText="1" shrinkToFit="1"/>
      <protection locked="0"/>
    </xf>
    <xf numFmtId="0" fontId="5" fillId="0" borderId="0" xfId="0" applyFont="1" applyBorder="1" applyAlignment="1" applyProtection="1">
      <alignment horizontal="right" vertical="center" wrapText="1" shrinkToFit="1"/>
      <protection locked="0"/>
    </xf>
    <xf numFmtId="0" fontId="8" fillId="0" borderId="12" xfId="0" applyFont="1" applyBorder="1" applyAlignment="1" applyProtection="1">
      <alignment horizontal="left" vertical="center" wrapText="1" shrinkToFit="1"/>
      <protection locked="0"/>
    </xf>
    <xf numFmtId="0" fontId="8" fillId="0" borderId="14" xfId="0" applyFont="1" applyBorder="1" applyAlignment="1" applyProtection="1">
      <alignment horizontal="left" vertical="center" wrapText="1" shrinkToFit="1"/>
      <protection locked="0"/>
    </xf>
    <xf numFmtId="0" fontId="5" fillId="0" borderId="10" xfId="0" applyFont="1" applyBorder="1" applyAlignment="1" applyProtection="1">
      <alignment vertical="center" wrapText="1" shrinkToFit="1"/>
      <protection locked="0"/>
    </xf>
    <xf numFmtId="0" fontId="5" fillId="0" borderId="11" xfId="0" applyFont="1" applyBorder="1" applyAlignment="1" applyProtection="1">
      <alignment vertical="center" wrapText="1" shrinkToFit="1"/>
      <protection locked="0"/>
    </xf>
    <xf numFmtId="0" fontId="5" fillId="7" borderId="27" xfId="0" applyFont="1" applyFill="1" applyBorder="1" applyAlignment="1" applyProtection="1">
      <alignment horizontal="center" vertical="center" wrapText="1" shrinkToFit="1"/>
      <protection locked="0"/>
    </xf>
    <xf numFmtId="0" fontId="5" fillId="7" borderId="25" xfId="0" applyFont="1" applyFill="1" applyBorder="1" applyAlignment="1" applyProtection="1">
      <alignment horizontal="center" vertical="center" wrapText="1" shrinkToFit="1"/>
      <protection locked="0"/>
    </xf>
    <xf numFmtId="0" fontId="5" fillId="7" borderId="12" xfId="0" applyFont="1" applyFill="1" applyBorder="1" applyAlignment="1" applyProtection="1">
      <alignment horizontal="center" vertical="center" wrapText="1" shrinkToFit="1"/>
      <protection locked="0"/>
    </xf>
    <xf numFmtId="0" fontId="5" fillId="7" borderId="14" xfId="0" applyFont="1" applyFill="1" applyBorder="1" applyAlignment="1" applyProtection="1">
      <alignment horizontal="center" vertical="center" wrapText="1" shrinkToFit="1"/>
      <protection locked="0"/>
    </xf>
    <xf numFmtId="0" fontId="5" fillId="0" borderId="49" xfId="0" applyFont="1" applyBorder="1" applyAlignment="1" applyProtection="1">
      <alignment horizontal="center" vertical="center" wrapText="1" shrinkToFit="1"/>
      <protection locked="0"/>
    </xf>
    <xf numFmtId="0" fontId="5" fillId="0" borderId="49" xfId="0" applyFont="1" applyBorder="1" applyAlignment="1" applyProtection="1">
      <alignment horizontal="right" vertical="center" wrapText="1" shrinkToFit="1"/>
      <protection locked="0"/>
    </xf>
    <xf numFmtId="0" fontId="5" fillId="0" borderId="10" xfId="0" applyFont="1" applyBorder="1" applyAlignment="1" applyProtection="1">
      <alignment horizontal="left" wrapText="1" shrinkToFit="1"/>
      <protection locked="0"/>
    </xf>
    <xf numFmtId="0" fontId="5" fillId="0" borderId="11" xfId="0" applyFont="1" applyBorder="1" applyAlignment="1" applyProtection="1">
      <alignment horizontal="left" wrapText="1" shrinkToFit="1"/>
      <protection locked="0"/>
    </xf>
    <xf numFmtId="0" fontId="8" fillId="0" borderId="12" xfId="0" applyFont="1" applyBorder="1" applyAlignment="1" applyProtection="1">
      <alignment vertical="center" wrapText="1" shrinkToFit="1"/>
      <protection locked="0"/>
    </xf>
    <xf numFmtId="0" fontId="8" fillId="0" borderId="14" xfId="0" applyFont="1" applyBorder="1" applyAlignment="1" applyProtection="1">
      <alignment vertical="center" wrapText="1" shrinkToFit="1"/>
      <protection locked="0"/>
    </xf>
    <xf numFmtId="0" fontId="8" fillId="4" borderId="12" xfId="0" applyFont="1" applyFill="1" applyBorder="1" applyAlignment="1" applyProtection="1">
      <alignment vertical="center" wrapText="1" shrinkToFit="1"/>
      <protection locked="0"/>
    </xf>
    <xf numFmtId="0" fontId="8" fillId="4" borderId="14" xfId="0" applyFont="1" applyFill="1" applyBorder="1" applyAlignment="1" applyProtection="1">
      <alignment vertical="center" wrapText="1" shrinkToFit="1"/>
      <protection locked="0"/>
    </xf>
    <xf numFmtId="0" fontId="8" fillId="0" borderId="10" xfId="0" applyFont="1" applyBorder="1" applyAlignment="1" applyProtection="1">
      <alignment horizontal="center" vertical="center" textRotation="90" wrapText="1" shrinkToFit="1"/>
      <protection locked="0"/>
    </xf>
    <xf numFmtId="0" fontId="8" fillId="4" borderId="10" xfId="0" applyFont="1" applyFill="1" applyBorder="1" applyAlignment="1" applyProtection="1">
      <alignment horizontal="center" vertical="center" textRotation="90" wrapText="1" shrinkToFit="1"/>
      <protection locked="0"/>
    </xf>
    <xf numFmtId="0" fontId="5" fillId="0" borderId="15" xfId="0" applyFont="1" applyBorder="1" applyAlignment="1" applyProtection="1">
      <alignment vertical="center" wrapText="1" shrinkToFit="1"/>
      <protection locked="0"/>
    </xf>
    <xf numFmtId="0" fontId="5" fillId="0" borderId="17" xfId="0" applyFont="1" applyBorder="1" applyAlignment="1" applyProtection="1">
      <alignment vertical="center" wrapText="1" shrinkToFit="1"/>
      <protection locked="0"/>
    </xf>
    <xf numFmtId="0" fontId="5" fillId="4" borderId="10" xfId="0" applyFont="1" applyFill="1" applyBorder="1" applyAlignment="1" applyProtection="1">
      <alignment horizontal="left" vertical="center" wrapText="1" shrinkToFit="1"/>
      <protection locked="0"/>
    </xf>
    <xf numFmtId="0" fontId="5" fillId="4" borderId="11" xfId="0" applyFont="1" applyFill="1" applyBorder="1" applyAlignment="1" applyProtection="1">
      <alignment horizontal="left" vertical="center" wrapText="1" shrinkToFit="1"/>
      <protection locked="0"/>
    </xf>
    <xf numFmtId="0" fontId="12" fillId="0" borderId="54" xfId="0" applyFont="1" applyBorder="1" applyAlignment="1" applyProtection="1">
      <alignment horizontal="center" vertical="center" wrapText="1" shrinkToFit="1"/>
      <protection locked="0"/>
    </xf>
    <xf numFmtId="0" fontId="12" fillId="0" borderId="51" xfId="0" applyFont="1" applyBorder="1" applyAlignment="1" applyProtection="1">
      <alignment horizontal="center" vertical="center" wrapText="1" shrinkToFit="1"/>
      <protection locked="0"/>
    </xf>
    <xf numFmtId="0" fontId="12" fillId="0" borderId="52" xfId="0" applyFont="1" applyBorder="1" applyAlignment="1" applyProtection="1">
      <alignment horizontal="center" vertical="center" wrapText="1" shrinkToFit="1"/>
      <protection locked="0"/>
    </xf>
    <xf numFmtId="0" fontId="5" fillId="0" borderId="12" xfId="0" applyFont="1" applyBorder="1" applyAlignment="1" applyProtection="1">
      <alignment vertical="center" wrapText="1" shrinkToFit="1"/>
      <protection locked="0"/>
    </xf>
    <xf numFmtId="0" fontId="5" fillId="0" borderId="14" xfId="0" applyFont="1" applyBorder="1" applyAlignment="1" applyProtection="1">
      <alignment vertical="center" wrapText="1" shrinkToFit="1"/>
      <protection locked="0"/>
    </xf>
    <xf numFmtId="166" fontId="5" fillId="3" borderId="48" xfId="2" applyNumberFormat="1" applyFont="1" applyFill="1" applyBorder="1" applyAlignment="1" applyProtection="1">
      <alignment horizontal="right" vertical="center" wrapText="1" shrinkToFit="1"/>
    </xf>
    <xf numFmtId="164" fontId="8" fillId="0" borderId="8" xfId="1" applyFont="1" applyBorder="1" applyAlignment="1" applyProtection="1">
      <alignment horizontal="right" vertical="center" wrapText="1" shrinkToFit="1"/>
      <protection locked="0"/>
    </xf>
    <xf numFmtId="0" fontId="13" fillId="4" borderId="2" xfId="0" applyFont="1" applyFill="1" applyBorder="1" applyAlignment="1" applyProtection="1">
      <alignment horizontal="center" vertical="center" wrapText="1" shrinkToFit="1"/>
      <protection locked="0"/>
    </xf>
    <xf numFmtId="0" fontId="13" fillId="4" borderId="4" xfId="0" applyFont="1" applyFill="1" applyBorder="1" applyAlignment="1" applyProtection="1">
      <alignment horizontal="center" vertical="center" wrapText="1" shrinkToFit="1"/>
      <protection locked="0"/>
    </xf>
    <xf numFmtId="0" fontId="15" fillId="4" borderId="2" xfId="0" applyFont="1" applyFill="1" applyBorder="1" applyAlignment="1" applyProtection="1">
      <alignment horizontal="center" vertical="center" wrapText="1" shrinkToFit="1"/>
      <protection locked="0"/>
    </xf>
    <xf numFmtId="0" fontId="15" fillId="4" borderId="53" xfId="0" applyFont="1" applyFill="1" applyBorder="1" applyAlignment="1" applyProtection="1">
      <alignment horizontal="center" vertical="center" wrapText="1" shrinkToFit="1"/>
      <protection locked="0"/>
    </xf>
    <xf numFmtId="166" fontId="15" fillId="4" borderId="6" xfId="0" applyNumberFormat="1" applyFont="1" applyFill="1" applyBorder="1" applyAlignment="1" applyProtection="1">
      <alignment horizontal="right" vertical="center" wrapText="1" shrinkToFit="1"/>
    </xf>
    <xf numFmtId="166" fontId="15" fillId="4" borderId="44" xfId="0" applyNumberFormat="1" applyFont="1" applyFill="1" applyBorder="1" applyAlignment="1" applyProtection="1">
      <alignment horizontal="right" vertical="center" wrapText="1" shrinkToFit="1"/>
    </xf>
    <xf numFmtId="166" fontId="15" fillId="4" borderId="15" xfId="0" applyNumberFormat="1" applyFont="1" applyFill="1" applyBorder="1" applyAlignment="1" applyProtection="1">
      <alignment horizontal="center" vertical="center" wrapText="1" shrinkToFit="1"/>
      <protection locked="0"/>
    </xf>
    <xf numFmtId="166" fontId="15" fillId="4" borderId="16" xfId="0" applyNumberFormat="1" applyFont="1" applyFill="1" applyBorder="1" applyAlignment="1" applyProtection="1">
      <alignment horizontal="center" vertical="center" wrapText="1" shrinkToFit="1"/>
      <protection locked="0"/>
    </xf>
    <xf numFmtId="166" fontId="15" fillId="4" borderId="17" xfId="0" applyNumberFormat="1" applyFont="1" applyFill="1" applyBorder="1" applyAlignment="1" applyProtection="1">
      <alignment horizontal="center" vertical="center" wrapText="1" shrinkToFit="1"/>
      <protection locked="0"/>
    </xf>
    <xf numFmtId="166" fontId="15" fillId="4" borderId="12" xfId="0" applyNumberFormat="1" applyFont="1" applyFill="1" applyBorder="1" applyAlignment="1" applyProtection="1">
      <alignment horizontal="center" vertical="center" wrapText="1" shrinkToFit="1"/>
      <protection locked="0"/>
    </xf>
    <xf numFmtId="166" fontId="15" fillId="4" borderId="13" xfId="0" applyNumberFormat="1" applyFont="1" applyFill="1" applyBorder="1" applyAlignment="1" applyProtection="1">
      <alignment horizontal="center" vertical="center" wrapText="1" shrinkToFit="1"/>
      <protection locked="0"/>
    </xf>
    <xf numFmtId="166" fontId="15" fillId="4" borderId="14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4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166" fontId="8" fillId="0" borderId="40" xfId="2" applyNumberFormat="1" applyFont="1" applyBorder="1" applyAlignment="1" applyProtection="1">
      <alignment horizontal="right" vertical="center" wrapText="1" shrinkToFit="1"/>
    </xf>
    <xf numFmtId="166" fontId="8" fillId="0" borderId="41" xfId="2" applyNumberFormat="1" applyFont="1" applyBorder="1" applyAlignment="1" applyProtection="1">
      <alignment horizontal="right" vertical="center" wrapText="1" shrinkToFit="1"/>
    </xf>
    <xf numFmtId="164" fontId="8" fillId="0" borderId="38" xfId="1" applyFont="1" applyBorder="1" applyAlignment="1" applyProtection="1">
      <alignment horizontal="right" vertical="center" wrapText="1" shrinkToFit="1"/>
      <protection locked="0"/>
    </xf>
    <xf numFmtId="164" fontId="8" fillId="0" borderId="36" xfId="1" applyFont="1" applyBorder="1" applyAlignment="1" applyProtection="1">
      <alignment horizontal="right" vertical="center" wrapText="1" shrinkToFit="1"/>
      <protection locked="0"/>
    </xf>
    <xf numFmtId="166" fontId="9" fillId="0" borderId="39" xfId="2" applyNumberFormat="1" applyFont="1" applyBorder="1" applyAlignment="1" applyProtection="1">
      <alignment horizontal="right" vertical="center" wrapText="1" shrinkToFit="1"/>
    </xf>
    <xf numFmtId="166" fontId="9" fillId="0" borderId="37" xfId="2" applyNumberFormat="1" applyFont="1" applyBorder="1" applyAlignment="1" applyProtection="1">
      <alignment horizontal="right" vertical="center" wrapText="1" shrinkToFit="1"/>
    </xf>
    <xf numFmtId="0" fontId="5" fillId="0" borderId="25" xfId="0" applyFont="1" applyBorder="1" applyAlignment="1" applyProtection="1">
      <alignment horizontal="left" vertical="center" wrapText="1" shrinkToFit="1"/>
      <protection locked="0"/>
    </xf>
    <xf numFmtId="0" fontId="5" fillId="0" borderId="34" xfId="0" applyFont="1" applyBorder="1" applyAlignment="1" applyProtection="1">
      <alignment horizontal="left" vertical="center" wrapText="1" shrinkToFit="1"/>
      <protection locked="0"/>
    </xf>
    <xf numFmtId="0" fontId="5" fillId="0" borderId="23" xfId="0" applyFont="1" applyBorder="1" applyAlignment="1" applyProtection="1">
      <alignment horizontal="left" vertical="center" wrapText="1" shrinkToFit="1"/>
      <protection locked="0"/>
    </xf>
    <xf numFmtId="0" fontId="5" fillId="0" borderId="9" xfId="0" applyFont="1" applyBorder="1" applyAlignment="1" applyProtection="1">
      <alignment horizontal="left" vertical="center" wrapText="1" shrinkToFit="1"/>
      <protection locked="0"/>
    </xf>
    <xf numFmtId="0" fontId="8" fillId="0" borderId="23" xfId="0" applyFont="1" applyBorder="1" applyAlignment="1" applyProtection="1">
      <alignment horizontal="left" vertical="center" wrapText="1" shrinkToFit="1"/>
      <protection locked="0"/>
    </xf>
    <xf numFmtId="0" fontId="8" fillId="0" borderId="9" xfId="0" applyFont="1" applyBorder="1" applyAlignment="1" applyProtection="1">
      <alignment horizontal="left" vertical="center" wrapText="1" shrinkToFit="1"/>
      <protection locked="0"/>
    </xf>
    <xf numFmtId="0" fontId="5" fillId="0" borderId="0" xfId="0" applyFont="1" applyBorder="1" applyAlignment="1" applyProtection="1">
      <alignment horizontal="center" vertical="center" wrapText="1" shrinkToFit="1"/>
      <protection locked="0"/>
    </xf>
    <xf numFmtId="0" fontId="7" fillId="0" borderId="27" xfId="0" applyFont="1" applyBorder="1" applyAlignment="1">
      <alignment horizontal="left" vertical="center" wrapText="1"/>
    </xf>
    <xf numFmtId="0" fontId="7" fillId="0" borderId="61" xfId="0" applyFont="1" applyBorder="1" applyAlignment="1">
      <alignment horizontal="left" vertical="center" wrapText="1"/>
    </xf>
    <xf numFmtId="0" fontId="5" fillId="7" borderId="19" xfId="0" applyFont="1" applyFill="1" applyBorder="1" applyAlignment="1" applyProtection="1">
      <alignment horizontal="center" vertical="center" wrapText="1" shrinkToFit="1"/>
      <protection locked="0"/>
    </xf>
    <xf numFmtId="0" fontId="5" fillId="7" borderId="21" xfId="0" applyFont="1" applyFill="1" applyBorder="1" applyAlignment="1" applyProtection="1">
      <alignment horizontal="center" vertical="center" wrapText="1" shrinkToFit="1"/>
      <protection locked="0"/>
    </xf>
    <xf numFmtId="166" fontId="8" fillId="0" borderId="38" xfId="2" applyNumberFormat="1" applyFont="1" applyBorder="1" applyAlignment="1" applyProtection="1">
      <alignment horizontal="right" vertical="center" wrapText="1" shrinkToFit="1"/>
    </xf>
    <xf numFmtId="166" fontId="8" fillId="0" borderId="36" xfId="2" applyNumberFormat="1" applyFont="1" applyBorder="1" applyAlignment="1" applyProtection="1">
      <alignment horizontal="right" vertical="center" wrapText="1" shrinkToFit="1"/>
    </xf>
    <xf numFmtId="0" fontId="34" fillId="0" borderId="0" xfId="0" applyFont="1" applyAlignment="1" applyProtection="1">
      <alignment horizontal="center"/>
      <protection locked="0"/>
    </xf>
    <xf numFmtId="0" fontId="24" fillId="0" borderId="46" xfId="0" applyFont="1" applyBorder="1" applyAlignment="1" applyProtection="1">
      <alignment horizontal="center" vertical="center" wrapText="1" shrinkToFit="1"/>
      <protection locked="0"/>
    </xf>
    <xf numFmtId="0" fontId="24" fillId="0" borderId="47" xfId="0" applyFont="1" applyBorder="1" applyAlignment="1" applyProtection="1">
      <alignment horizontal="center" vertical="center" wrapText="1" shrinkToFit="1"/>
      <protection locked="0"/>
    </xf>
    <xf numFmtId="0" fontId="24" fillId="0" borderId="29" xfId="0" applyFont="1" applyBorder="1" applyAlignment="1" applyProtection="1">
      <alignment horizontal="center" vertical="center" wrapText="1" shrinkToFit="1"/>
      <protection locked="0"/>
    </xf>
    <xf numFmtId="0" fontId="24" fillId="0" borderId="77" xfId="0" applyFont="1" applyBorder="1" applyAlignment="1" applyProtection="1">
      <alignment horizontal="center" vertical="center" wrapText="1" shrinkToFit="1"/>
      <protection locked="0"/>
    </xf>
    <xf numFmtId="0" fontId="24" fillId="0" borderId="28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24" fillId="0" borderId="62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 wrapText="1"/>
    </xf>
    <xf numFmtId="2" fontId="31" fillId="4" borderId="6" xfId="3" applyNumberFormat="1" applyFont="1" applyFill="1" applyBorder="1" applyAlignment="1" applyProtection="1">
      <alignment horizontal="center" vertical="center" wrapText="1" shrinkToFit="1"/>
      <protection locked="0"/>
    </xf>
    <xf numFmtId="1" fontId="31" fillId="4" borderId="62" xfId="0" applyNumberFormat="1" applyFont="1" applyFill="1" applyBorder="1" applyAlignment="1" applyProtection="1">
      <alignment horizontal="center" vertical="center" wrapText="1" shrinkToFit="1"/>
      <protection locked="0"/>
    </xf>
    <xf numFmtId="1" fontId="31" fillId="4" borderId="6" xfId="0" applyNumberFormat="1" applyFont="1" applyFill="1" applyBorder="1" applyAlignment="1" applyProtection="1">
      <alignment horizontal="center" vertical="center" wrapText="1" shrinkToFit="1"/>
      <protection locked="0"/>
    </xf>
    <xf numFmtId="1" fontId="31" fillId="4" borderId="44" xfId="0" applyNumberFormat="1" applyFont="1" applyFill="1" applyBorder="1" applyAlignment="1" applyProtection="1">
      <alignment horizontal="center" vertical="center" wrapText="1" shrinkToFit="1"/>
      <protection locked="0"/>
    </xf>
    <xf numFmtId="0" fontId="25" fillId="0" borderId="62" xfId="0" applyFont="1" applyBorder="1" applyAlignment="1" applyProtection="1">
      <alignment horizontal="right" vertical="center"/>
      <protection locked="0"/>
    </xf>
    <xf numFmtId="0" fontId="25" fillId="0" borderId="6" xfId="0" applyFont="1" applyBorder="1" applyAlignment="1" applyProtection="1">
      <alignment horizontal="right" vertical="center"/>
      <protection locked="0"/>
    </xf>
    <xf numFmtId="0" fontId="33" fillId="0" borderId="62" xfId="0" applyFont="1" applyBorder="1" applyAlignment="1" applyProtection="1">
      <alignment horizontal="right" vertical="center"/>
      <protection locked="0"/>
    </xf>
    <xf numFmtId="0" fontId="33" fillId="0" borderId="6" xfId="0" applyFont="1" applyBorder="1" applyAlignment="1" applyProtection="1">
      <alignment horizontal="right" vertical="center"/>
      <protection locked="0"/>
    </xf>
    <xf numFmtId="0" fontId="33" fillId="0" borderId="58" xfId="0" applyFont="1" applyBorder="1" applyAlignment="1" applyProtection="1">
      <alignment horizontal="right" vertical="center"/>
      <protection locked="0"/>
    </xf>
    <xf numFmtId="166" fontId="24" fillId="6" borderId="49" xfId="2" applyNumberFormat="1" applyFont="1" applyFill="1" applyBorder="1" applyAlignment="1" applyProtection="1">
      <alignment horizontal="center" vertical="center" wrapText="1" shrinkToFit="1"/>
      <protection locked="0"/>
    </xf>
    <xf numFmtId="166" fontId="25" fillId="6" borderId="75" xfId="2" applyNumberFormat="1" applyFont="1" applyFill="1" applyBorder="1" applyAlignment="1" applyProtection="1">
      <alignment horizontal="center" vertical="center" wrapText="1" shrinkToFit="1"/>
      <protection locked="0"/>
    </xf>
    <xf numFmtId="0" fontId="24" fillId="6" borderId="54" xfId="0" applyFont="1" applyFill="1" applyBorder="1" applyAlignment="1" applyProtection="1">
      <alignment horizontal="center" vertical="center" wrapText="1" shrinkToFit="1"/>
      <protection locked="0"/>
    </xf>
    <xf numFmtId="0" fontId="24" fillId="6" borderId="5" xfId="0" applyFont="1" applyFill="1" applyBorder="1" applyAlignment="1" applyProtection="1">
      <alignment horizontal="center" vertical="center" wrapText="1" shrinkToFit="1"/>
      <protection locked="0"/>
    </xf>
    <xf numFmtId="0" fontId="24" fillId="6" borderId="51" xfId="0" applyFont="1" applyFill="1" applyBorder="1" applyAlignment="1" applyProtection="1">
      <alignment horizontal="center" vertical="center" wrapText="1" shrinkToFit="1"/>
      <protection locked="0"/>
    </xf>
    <xf numFmtId="0" fontId="24" fillId="6" borderId="49" xfId="0" applyFont="1" applyFill="1" applyBorder="1" applyAlignment="1" applyProtection="1">
      <alignment horizontal="center" vertical="center" wrapText="1" shrinkToFit="1"/>
      <protection locked="0"/>
    </xf>
    <xf numFmtId="0" fontId="24" fillId="6" borderId="52" xfId="0" applyFont="1" applyFill="1" applyBorder="1" applyAlignment="1" applyProtection="1">
      <alignment horizontal="center" vertical="center" wrapText="1" shrinkToFit="1"/>
      <protection locked="0"/>
    </xf>
    <xf numFmtId="0" fontId="24" fillId="6" borderId="50" xfId="0" applyFont="1" applyFill="1" applyBorder="1" applyAlignment="1" applyProtection="1">
      <alignment horizontal="center" vertical="center" wrapText="1" shrinkToFit="1"/>
      <protection locked="0"/>
    </xf>
    <xf numFmtId="0" fontId="27" fillId="0" borderId="15" xfId="0" applyFont="1" applyBorder="1" applyAlignment="1" applyProtection="1">
      <alignment vertical="center" wrapText="1" shrinkToFit="1"/>
      <protection locked="0"/>
    </xf>
    <xf numFmtId="0" fontId="27" fillId="0" borderId="17" xfId="0" applyFont="1" applyBorder="1" applyAlignment="1" applyProtection="1">
      <alignment vertical="center" wrapText="1" shrinkToFit="1"/>
      <protection locked="0"/>
    </xf>
    <xf numFmtId="0" fontId="27" fillId="0" borderId="2" xfId="0" applyFont="1" applyBorder="1" applyAlignment="1" applyProtection="1">
      <alignment vertical="center" wrapText="1" shrinkToFit="1"/>
      <protection locked="0"/>
    </xf>
    <xf numFmtId="0" fontId="27" fillId="0" borderId="3" xfId="0" applyFont="1" applyBorder="1" applyAlignment="1" applyProtection="1">
      <alignment vertical="center" wrapText="1" shrinkToFit="1"/>
      <protection locked="0"/>
    </xf>
    <xf numFmtId="0" fontId="26" fillId="0" borderId="46" xfId="0" applyFont="1" applyBorder="1" applyAlignment="1" applyProtection="1">
      <alignment horizontal="center" vertical="center" wrapText="1" shrinkToFit="1"/>
      <protection locked="0"/>
    </xf>
    <xf numFmtId="0" fontId="26" fillId="0" borderId="29" xfId="0" applyFont="1" applyBorder="1" applyAlignment="1" applyProtection="1">
      <alignment horizontal="center" vertical="center" wrapText="1" shrinkToFit="1"/>
      <protection locked="0"/>
    </xf>
    <xf numFmtId="0" fontId="26" fillId="0" borderId="28" xfId="0" applyFont="1" applyBorder="1" applyAlignment="1" applyProtection="1">
      <alignment horizontal="center" vertical="center" wrapText="1" shrinkToFit="1"/>
      <protection locked="0"/>
    </xf>
    <xf numFmtId="0" fontId="2" fillId="0" borderId="54" xfId="0" applyFont="1" applyBorder="1" applyAlignment="1" applyProtection="1">
      <alignment horizontal="center" vertical="center" textRotation="90" wrapText="1" shrinkToFit="1"/>
      <protection locked="0"/>
    </xf>
    <xf numFmtId="0" fontId="2" fillId="0" borderId="5" xfId="0" applyFont="1" applyBorder="1" applyAlignment="1" applyProtection="1">
      <alignment horizontal="center" vertical="center" textRotation="90" wrapText="1" shrinkToFit="1"/>
      <protection locked="0"/>
    </xf>
    <xf numFmtId="0" fontId="2" fillId="0" borderId="55" xfId="0" applyFont="1" applyBorder="1" applyAlignment="1" applyProtection="1">
      <alignment horizontal="center" vertical="center" textRotation="90" wrapText="1" shrinkToFit="1"/>
      <protection locked="0"/>
    </xf>
    <xf numFmtId="0" fontId="24" fillId="0" borderId="65" xfId="0" applyFont="1" applyBorder="1" applyAlignment="1" applyProtection="1">
      <alignment horizontal="center" vertical="center" wrapText="1" shrinkToFit="1"/>
      <protection locked="0"/>
    </xf>
    <xf numFmtId="0" fontId="24" fillId="0" borderId="66" xfId="0" applyFont="1" applyBorder="1" applyAlignment="1" applyProtection="1">
      <alignment horizontal="center" vertical="center" wrapText="1" shrinkToFit="1"/>
      <protection locked="0"/>
    </xf>
    <xf numFmtId="0" fontId="24" fillId="0" borderId="67" xfId="0" applyFont="1" applyBorder="1" applyAlignment="1" applyProtection="1">
      <alignment horizontal="center" vertical="center" wrapText="1" shrinkToFit="1"/>
      <protection locked="0"/>
    </xf>
    <xf numFmtId="0" fontId="24" fillId="0" borderId="45" xfId="0" applyFont="1" applyBorder="1" applyAlignment="1" applyProtection="1">
      <alignment horizontal="center" vertical="center" wrapText="1" shrinkToFit="1"/>
      <protection locked="0"/>
    </xf>
    <xf numFmtId="0" fontId="31" fillId="0" borderId="74" xfId="0" applyFont="1" applyBorder="1" applyAlignment="1" applyProtection="1">
      <alignment horizontal="center" vertical="center" wrapText="1" shrinkToFit="1"/>
      <protection locked="0"/>
    </xf>
    <xf numFmtId="0" fontId="24" fillId="0" borderId="27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2" fillId="5" borderId="62" xfId="0" applyFont="1" applyFill="1" applyBorder="1" applyAlignment="1" applyProtection="1">
      <alignment horizontal="center" vertical="center" wrapText="1" shrinkToFit="1"/>
      <protection locked="0"/>
    </xf>
    <xf numFmtId="0" fontId="22" fillId="5" borderId="6" xfId="0" applyFont="1" applyFill="1" applyBorder="1" applyAlignment="1" applyProtection="1">
      <alignment horizontal="center" vertical="center" wrapText="1" shrinkToFit="1"/>
      <protection locked="0"/>
    </xf>
    <xf numFmtId="0" fontId="22" fillId="5" borderId="44" xfId="0" applyFont="1" applyFill="1" applyBorder="1" applyAlignment="1" applyProtection="1">
      <alignment horizontal="center" vertical="center" wrapText="1" shrinkToFit="1"/>
      <protection locked="0"/>
    </xf>
    <xf numFmtId="0" fontId="25" fillId="0" borderId="0" xfId="0" applyFont="1" applyAlignment="1" applyProtection="1">
      <alignment vertical="center" wrapText="1" shrinkToFit="1"/>
      <protection locked="0"/>
    </xf>
    <xf numFmtId="0" fontId="24" fillId="0" borderId="0" xfId="0" applyFont="1" applyAlignment="1" applyProtection="1">
      <alignment vertical="center" wrapText="1" shrinkToFit="1"/>
      <protection locked="0"/>
    </xf>
    <xf numFmtId="0" fontId="24" fillId="0" borderId="0" xfId="0" applyFont="1" applyAlignment="1" applyProtection="1">
      <alignment horizontal="right" vertical="center" wrapText="1" shrinkToFit="1"/>
      <protection locked="0"/>
    </xf>
    <xf numFmtId="0" fontId="24" fillId="7" borderId="27" xfId="0" applyFont="1" applyFill="1" applyBorder="1" applyAlignment="1" applyProtection="1">
      <alignment horizontal="center" vertical="center" wrapText="1" shrinkToFit="1"/>
      <protection locked="0"/>
    </xf>
    <xf numFmtId="0" fontId="24" fillId="7" borderId="25" xfId="0" applyFont="1" applyFill="1" applyBorder="1" applyAlignment="1" applyProtection="1">
      <alignment horizontal="center" vertical="center" wrapText="1" shrinkToFit="1"/>
      <protection locked="0"/>
    </xf>
    <xf numFmtId="0" fontId="25" fillId="7" borderId="15" xfId="0" applyFont="1" applyFill="1" applyBorder="1" applyAlignment="1" applyProtection="1">
      <alignment horizontal="center" vertical="center" wrapText="1" shrinkToFit="1"/>
      <protection locked="0"/>
    </xf>
    <xf numFmtId="0" fontId="25" fillId="7" borderId="17" xfId="0" applyFont="1" applyFill="1" applyBorder="1" applyAlignment="1" applyProtection="1">
      <alignment horizontal="center" vertical="center" wrapText="1" shrinkToFit="1"/>
      <protection locked="0"/>
    </xf>
    <xf numFmtId="0" fontId="24" fillId="7" borderId="12" xfId="0" applyFont="1" applyFill="1" applyBorder="1" applyAlignment="1" applyProtection="1">
      <alignment horizontal="center" vertical="center" wrapText="1" shrinkToFit="1"/>
      <protection locked="0"/>
    </xf>
    <xf numFmtId="0" fontId="24" fillId="7" borderId="14" xfId="0" applyFont="1" applyFill="1" applyBorder="1" applyAlignment="1" applyProtection="1">
      <alignment horizontal="center" vertical="center" wrapText="1" shrinkToFit="1"/>
      <protection locked="0"/>
    </xf>
    <xf numFmtId="0" fontId="25" fillId="7" borderId="16" xfId="0" applyFont="1" applyFill="1" applyBorder="1" applyAlignment="1" applyProtection="1">
      <alignment horizontal="center" vertical="center" wrapText="1" shrinkToFit="1"/>
      <protection locked="0"/>
    </xf>
    <xf numFmtId="0" fontId="25" fillId="7" borderId="63" xfId="0" applyFont="1" applyFill="1" applyBorder="1" applyAlignment="1" applyProtection="1">
      <alignment horizontal="center" vertical="center" wrapText="1" shrinkToFit="1"/>
      <protection locked="0"/>
    </xf>
    <xf numFmtId="0" fontId="25" fillId="7" borderId="17" xfId="0" applyFont="1" applyFill="1" applyBorder="1" applyAlignment="1" applyProtection="1">
      <alignment horizontal="right" vertical="center" wrapText="1" shrinkToFit="1"/>
      <protection locked="0"/>
    </xf>
    <xf numFmtId="167" fontId="16" fillId="0" borderId="62" xfId="0" applyNumberFormat="1" applyFont="1" applyBorder="1" applyAlignment="1" applyProtection="1">
      <alignment horizontal="center" vertical="center"/>
    </xf>
    <xf numFmtId="167" fontId="16" fillId="0" borderId="44" xfId="0" applyNumberFormat="1" applyFont="1" applyBorder="1" applyAlignment="1" applyProtection="1">
      <alignment horizontal="center" vertical="center"/>
    </xf>
    <xf numFmtId="167" fontId="16" fillId="0" borderId="58" xfId="0" applyNumberFormat="1" applyFont="1" applyBorder="1" applyAlignment="1" applyProtection="1">
      <alignment horizontal="center" vertical="center"/>
    </xf>
    <xf numFmtId="167" fontId="16" fillId="0" borderId="53" xfId="0" applyNumberFormat="1" applyFont="1" applyBorder="1" applyAlignment="1" applyProtection="1">
      <alignment horizontal="center" vertical="center"/>
    </xf>
    <xf numFmtId="167" fontId="16" fillId="0" borderId="2" xfId="0" applyNumberFormat="1" applyFont="1" applyBorder="1" applyAlignment="1" applyProtection="1">
      <alignment horizontal="center" vertical="center"/>
    </xf>
    <xf numFmtId="167" fontId="16" fillId="0" borderId="3" xfId="0" applyNumberFormat="1" applyFont="1" applyBorder="1" applyAlignment="1" applyProtection="1">
      <alignment horizontal="center" vertical="center"/>
    </xf>
    <xf numFmtId="0" fontId="17" fillId="0" borderId="0" xfId="0" applyFont="1" applyBorder="1" applyAlignment="1">
      <alignment horizontal="center" textRotation="255" wrapText="1"/>
    </xf>
    <xf numFmtId="0" fontId="16" fillId="0" borderId="0" xfId="0" applyFont="1" applyBorder="1" applyAlignment="1">
      <alignment horizontal="center" textRotation="255" wrapText="1"/>
    </xf>
    <xf numFmtId="167" fontId="19" fillId="0" borderId="29" xfId="0" applyNumberFormat="1" applyFont="1" applyBorder="1" applyAlignment="1" applyProtection="1">
      <alignment horizontal="center" wrapText="1"/>
    </xf>
    <xf numFmtId="167" fontId="19" fillId="0" borderId="1" xfId="0" applyNumberFormat="1" applyFont="1" applyBorder="1" applyAlignment="1" applyProtection="1">
      <alignment horizontal="center" wrapText="1"/>
    </xf>
    <xf numFmtId="0" fontId="16" fillId="14" borderId="19" xfId="0" applyFont="1" applyFill="1" applyBorder="1" applyAlignment="1" applyProtection="1">
      <alignment horizontal="center" vertical="center"/>
    </xf>
    <xf numFmtId="0" fontId="16" fillId="14" borderId="20" xfId="0" applyFont="1" applyFill="1" applyBorder="1" applyAlignment="1" applyProtection="1">
      <alignment horizontal="center" vertical="center"/>
    </xf>
    <xf numFmtId="0" fontId="16" fillId="14" borderId="21" xfId="0" applyFont="1" applyFill="1" applyBorder="1" applyAlignment="1" applyProtection="1">
      <alignment horizontal="center" vertical="center"/>
    </xf>
    <xf numFmtId="0" fontId="36" fillId="14" borderId="61" xfId="5" applyFont="1" applyFill="1" applyBorder="1" applyAlignment="1" applyProtection="1">
      <alignment horizontal="center" vertical="center"/>
    </xf>
    <xf numFmtId="0" fontId="36" fillId="14" borderId="9" xfId="5" applyFont="1" applyFill="1" applyBorder="1" applyAlignment="1" applyProtection="1">
      <alignment horizontal="center" vertical="center"/>
    </xf>
    <xf numFmtId="0" fontId="36" fillId="14" borderId="34" xfId="5" applyFont="1" applyFill="1" applyBorder="1" applyAlignment="1" applyProtection="1">
      <alignment horizontal="center" vertical="center"/>
    </xf>
    <xf numFmtId="0" fontId="16" fillId="13" borderId="65" xfId="0" applyFont="1" applyFill="1" applyBorder="1" applyAlignment="1" applyProtection="1">
      <alignment horizontal="center" vertical="center"/>
    </xf>
    <xf numFmtId="0" fontId="16" fillId="13" borderId="66" xfId="0" applyFont="1" applyFill="1" applyBorder="1" applyAlignment="1" applyProtection="1">
      <alignment horizontal="center" vertical="center"/>
    </xf>
    <xf numFmtId="0" fontId="16" fillId="13" borderId="67" xfId="0" applyFont="1" applyFill="1" applyBorder="1" applyAlignment="1" applyProtection="1">
      <alignment horizontal="center" vertical="center"/>
    </xf>
    <xf numFmtId="0" fontId="36" fillId="13" borderId="65" xfId="5" applyFont="1" applyFill="1" applyBorder="1" applyAlignment="1" applyProtection="1">
      <alignment horizontal="center" vertical="center"/>
      <protection locked="0"/>
    </xf>
    <xf numFmtId="0" fontId="36" fillId="13" borderId="66" xfId="5" applyFont="1" applyFill="1" applyBorder="1" applyAlignment="1" applyProtection="1">
      <alignment horizontal="center" vertical="center"/>
      <protection locked="0"/>
    </xf>
    <xf numFmtId="0" fontId="36" fillId="13" borderId="67" xfId="5" applyFont="1" applyFill="1" applyBorder="1" applyAlignment="1" applyProtection="1">
      <alignment horizontal="center" vertical="center"/>
      <protection locked="0"/>
    </xf>
    <xf numFmtId="0" fontId="16" fillId="0" borderId="55" xfId="0" applyFont="1" applyBorder="1" applyAlignment="1" applyProtection="1">
      <alignment horizontal="center"/>
    </xf>
    <xf numFmtId="0" fontId="16" fillId="0" borderId="68" xfId="0" applyFont="1" applyBorder="1" applyAlignment="1" applyProtection="1">
      <alignment horizontal="center"/>
    </xf>
    <xf numFmtId="0" fontId="16" fillId="0" borderId="2" xfId="0" applyFont="1" applyBorder="1" applyAlignment="1" applyProtection="1">
      <alignment horizontal="center"/>
    </xf>
    <xf numFmtId="0" fontId="16" fillId="0" borderId="4" xfId="0" applyFont="1" applyBorder="1" applyAlignment="1" applyProtection="1">
      <alignment horizontal="center"/>
    </xf>
    <xf numFmtId="0" fontId="36" fillId="14" borderId="65" xfId="5" applyFont="1" applyFill="1" applyBorder="1" applyAlignment="1" applyProtection="1">
      <alignment horizontal="center" vertical="center"/>
    </xf>
    <xf numFmtId="0" fontId="36" fillId="14" borderId="66" xfId="5" applyFont="1" applyFill="1" applyBorder="1" applyAlignment="1" applyProtection="1">
      <alignment horizontal="center" vertical="center"/>
    </xf>
    <xf numFmtId="0" fontId="36" fillId="14" borderId="67" xfId="5" applyFont="1" applyFill="1" applyBorder="1" applyAlignment="1" applyProtection="1">
      <alignment horizontal="center" vertical="center"/>
    </xf>
    <xf numFmtId="0" fontId="16" fillId="14" borderId="65" xfId="0" applyFont="1" applyFill="1" applyBorder="1" applyAlignment="1" applyProtection="1">
      <alignment horizontal="center" vertical="center"/>
    </xf>
    <xf numFmtId="0" fontId="16" fillId="14" borderId="66" xfId="0" applyFont="1" applyFill="1" applyBorder="1" applyAlignment="1" applyProtection="1">
      <alignment horizontal="center" vertical="center"/>
    </xf>
    <xf numFmtId="0" fontId="16" fillId="14" borderId="67" xfId="0" applyFont="1" applyFill="1" applyBorder="1" applyAlignment="1" applyProtection="1">
      <alignment horizontal="center" vertical="center"/>
    </xf>
    <xf numFmtId="167" fontId="11" fillId="12" borderId="0" xfId="0" applyNumberFormat="1" applyFont="1" applyFill="1" applyBorder="1" applyAlignment="1" applyProtection="1">
      <alignment horizontal="center" vertical="center"/>
    </xf>
    <xf numFmtId="167" fontId="11" fillId="12" borderId="1" xfId="0" applyNumberFormat="1" applyFont="1" applyFill="1" applyBorder="1" applyAlignment="1" applyProtection="1">
      <alignment horizontal="center" vertical="center"/>
    </xf>
    <xf numFmtId="167" fontId="11" fillId="12" borderId="18" xfId="0" applyNumberFormat="1" applyFont="1" applyFill="1" applyBorder="1" applyAlignment="1" applyProtection="1">
      <alignment horizontal="center" vertical="center"/>
    </xf>
    <xf numFmtId="167" fontId="11" fillId="12" borderId="7" xfId="0" applyNumberFormat="1" applyFont="1" applyFill="1" applyBorder="1" applyAlignment="1" applyProtection="1">
      <alignment horizontal="center" vertical="center"/>
    </xf>
    <xf numFmtId="167" fontId="11" fillId="12" borderId="46" xfId="0" applyNumberFormat="1" applyFont="1" applyFill="1" applyBorder="1" applyAlignment="1" applyProtection="1">
      <alignment horizontal="center" vertical="center"/>
    </xf>
    <xf numFmtId="167" fontId="11" fillId="12" borderId="47" xfId="0" applyNumberFormat="1" applyFont="1" applyFill="1" applyBorder="1" applyAlignment="1" applyProtection="1">
      <alignment horizontal="center" vertical="center"/>
    </xf>
    <xf numFmtId="167" fontId="11" fillId="12" borderId="29" xfId="0" applyNumberFormat="1" applyFont="1" applyFill="1" applyBorder="1" applyAlignment="1" applyProtection="1">
      <alignment horizontal="center" vertical="center"/>
    </xf>
    <xf numFmtId="167" fontId="11" fillId="12" borderId="28" xfId="0" applyNumberFormat="1" applyFont="1" applyFill="1" applyBorder="1" applyAlignment="1" applyProtection="1">
      <alignment horizontal="center" vertical="center"/>
    </xf>
    <xf numFmtId="167" fontId="36" fillId="12" borderId="65" xfId="5" applyNumberFormat="1" applyFont="1" applyFill="1" applyBorder="1" applyAlignment="1" applyProtection="1">
      <alignment horizontal="center" vertical="center"/>
    </xf>
    <xf numFmtId="167" fontId="36" fillId="12" borderId="66" xfId="5" applyNumberFormat="1" applyFont="1" applyFill="1" applyBorder="1" applyAlignment="1" applyProtection="1">
      <alignment horizontal="center" vertical="center"/>
    </xf>
    <xf numFmtId="167" fontId="36" fillId="12" borderId="67" xfId="5" applyNumberFormat="1" applyFont="1" applyFill="1" applyBorder="1" applyAlignment="1" applyProtection="1">
      <alignment horizontal="center" vertical="center"/>
    </xf>
    <xf numFmtId="167" fontId="16" fillId="12" borderId="46" xfId="0" applyNumberFormat="1" applyFont="1" applyFill="1" applyBorder="1" applyAlignment="1" applyProtection="1">
      <alignment horizontal="center" vertical="center"/>
    </xf>
    <xf numFmtId="167" fontId="16" fillId="12" borderId="29" xfId="0" applyNumberFormat="1" applyFont="1" applyFill="1" applyBorder="1" applyAlignment="1" applyProtection="1">
      <alignment horizontal="center" vertical="center"/>
    </xf>
    <xf numFmtId="167" fontId="16" fillId="12" borderId="28" xfId="0" applyNumberFormat="1" applyFont="1" applyFill="1" applyBorder="1" applyAlignment="1" applyProtection="1">
      <alignment horizontal="center" vertical="center"/>
    </xf>
    <xf numFmtId="167" fontId="11" fillId="13" borderId="46" xfId="0" applyNumberFormat="1" applyFont="1" applyFill="1" applyBorder="1" applyAlignment="1" applyProtection="1">
      <alignment horizontal="center" vertical="center"/>
    </xf>
    <xf numFmtId="167" fontId="11" fillId="13" borderId="47" xfId="0" applyNumberFormat="1" applyFont="1" applyFill="1" applyBorder="1" applyAlignment="1" applyProtection="1">
      <alignment horizontal="center" vertical="center"/>
    </xf>
    <xf numFmtId="167" fontId="11" fillId="13" borderId="29" xfId="0" applyNumberFormat="1" applyFont="1" applyFill="1" applyBorder="1" applyAlignment="1" applyProtection="1">
      <alignment horizontal="center" vertical="center"/>
    </xf>
    <xf numFmtId="167" fontId="11" fillId="13" borderId="1" xfId="0" applyNumberFormat="1" applyFont="1" applyFill="1" applyBorder="1" applyAlignment="1" applyProtection="1">
      <alignment horizontal="center" vertical="center"/>
    </xf>
    <xf numFmtId="167" fontId="11" fillId="13" borderId="28" xfId="0" applyNumberFormat="1" applyFont="1" applyFill="1" applyBorder="1" applyAlignment="1" applyProtection="1">
      <alignment horizontal="center" vertical="center"/>
    </xf>
    <xf numFmtId="167" fontId="11" fillId="13" borderId="7" xfId="0" applyNumberFormat="1" applyFont="1" applyFill="1" applyBorder="1" applyAlignment="1" applyProtection="1">
      <alignment horizontal="center" vertical="center"/>
    </xf>
    <xf numFmtId="167" fontId="11" fillId="13" borderId="46" xfId="0" applyNumberFormat="1" applyFont="1" applyFill="1" applyBorder="1" applyAlignment="1" applyProtection="1">
      <alignment horizontal="center" vertical="center" wrapText="1"/>
    </xf>
    <xf numFmtId="167" fontId="11" fillId="13" borderId="47" xfId="0" applyNumberFormat="1" applyFont="1" applyFill="1" applyBorder="1" applyAlignment="1" applyProtection="1">
      <alignment horizontal="center" vertical="center" wrapText="1"/>
    </xf>
    <xf numFmtId="167" fontId="11" fillId="13" borderId="29" xfId="0" applyNumberFormat="1" applyFont="1" applyFill="1" applyBorder="1" applyAlignment="1" applyProtection="1">
      <alignment horizontal="center" vertical="center" wrapText="1"/>
    </xf>
    <xf numFmtId="167" fontId="11" fillId="13" borderId="1" xfId="0" applyNumberFormat="1" applyFont="1" applyFill="1" applyBorder="1" applyAlignment="1" applyProtection="1">
      <alignment horizontal="center" vertical="center" wrapText="1"/>
    </xf>
    <xf numFmtId="167" fontId="11" fillId="13" borderId="28" xfId="0" applyNumberFormat="1" applyFont="1" applyFill="1" applyBorder="1" applyAlignment="1" applyProtection="1">
      <alignment horizontal="center" vertical="center" wrapText="1"/>
    </xf>
    <xf numFmtId="167" fontId="11" fillId="13" borderId="7" xfId="0" applyNumberFormat="1" applyFont="1" applyFill="1" applyBorder="1" applyAlignment="1" applyProtection="1">
      <alignment horizontal="center" vertical="center" wrapText="1"/>
    </xf>
    <xf numFmtId="49" fontId="17" fillId="16" borderId="46" xfId="0" applyNumberFormat="1" applyFont="1" applyFill="1" applyBorder="1" applyAlignment="1" applyProtection="1">
      <alignment horizontal="center" vertical="center" wrapText="1" shrinkToFit="1"/>
    </xf>
    <xf numFmtId="49" fontId="17" fillId="16" borderId="45" xfId="0" applyNumberFormat="1" applyFont="1" applyFill="1" applyBorder="1" applyAlignment="1" applyProtection="1">
      <alignment horizontal="center" vertical="center" wrapText="1" shrinkToFit="1"/>
    </xf>
    <xf numFmtId="49" fontId="17" fillId="16" borderId="47" xfId="0" applyNumberFormat="1" applyFont="1" applyFill="1" applyBorder="1" applyAlignment="1" applyProtection="1">
      <alignment horizontal="center" vertical="center" wrapText="1" shrinkToFit="1"/>
    </xf>
    <xf numFmtId="49" fontId="17" fillId="16" borderId="29" xfId="0" applyNumberFormat="1" applyFont="1" applyFill="1" applyBorder="1" applyAlignment="1" applyProtection="1">
      <alignment horizontal="center" vertical="center" wrapText="1" shrinkToFit="1"/>
    </xf>
    <xf numFmtId="49" fontId="17" fillId="16" borderId="0" xfId="0" applyNumberFormat="1" applyFont="1" applyFill="1" applyBorder="1" applyAlignment="1" applyProtection="1">
      <alignment horizontal="center" vertical="center" wrapText="1" shrinkToFit="1"/>
    </xf>
    <xf numFmtId="49" fontId="17" fillId="16" borderId="1" xfId="0" applyNumberFormat="1" applyFont="1" applyFill="1" applyBorder="1" applyAlignment="1" applyProtection="1">
      <alignment horizontal="center" vertical="center" wrapText="1" shrinkToFit="1"/>
    </xf>
    <xf numFmtId="49" fontId="17" fillId="16" borderId="28" xfId="0" applyNumberFormat="1" applyFont="1" applyFill="1" applyBorder="1" applyAlignment="1" applyProtection="1">
      <alignment horizontal="center" vertical="center" wrapText="1" shrinkToFit="1"/>
    </xf>
    <xf numFmtId="49" fontId="17" fillId="16" borderId="18" xfId="0" applyNumberFormat="1" applyFont="1" applyFill="1" applyBorder="1" applyAlignment="1" applyProtection="1">
      <alignment horizontal="center" vertical="center" wrapText="1" shrinkToFit="1"/>
    </xf>
    <xf numFmtId="49" fontId="17" fillId="16" borderId="7" xfId="0" applyNumberFormat="1" applyFont="1" applyFill="1" applyBorder="1" applyAlignment="1" applyProtection="1">
      <alignment horizontal="center" vertical="center" wrapText="1" shrinkToFit="1"/>
    </xf>
    <xf numFmtId="167" fontId="16" fillId="11" borderId="46" xfId="0" applyNumberFormat="1" applyFont="1" applyFill="1" applyBorder="1" applyAlignment="1" applyProtection="1">
      <alignment horizontal="center" vertical="center" wrapText="1"/>
    </xf>
    <xf numFmtId="167" fontId="16" fillId="11" borderId="29" xfId="0" applyNumberFormat="1" applyFont="1" applyFill="1" applyBorder="1" applyAlignment="1" applyProtection="1">
      <alignment horizontal="center" vertical="center" wrapText="1"/>
    </xf>
    <xf numFmtId="167" fontId="16" fillId="11" borderId="28" xfId="0" applyNumberFormat="1" applyFont="1" applyFill="1" applyBorder="1" applyAlignment="1" applyProtection="1">
      <alignment horizontal="center" vertical="center" wrapText="1"/>
    </xf>
    <xf numFmtId="167" fontId="11" fillId="11" borderId="46" xfId="0" applyNumberFormat="1" applyFont="1" applyFill="1" applyBorder="1" applyAlignment="1" applyProtection="1">
      <alignment horizontal="center" vertical="center" wrapText="1"/>
    </xf>
    <xf numFmtId="167" fontId="11" fillId="11" borderId="47" xfId="0" applyNumberFormat="1" applyFont="1" applyFill="1" applyBorder="1" applyAlignment="1" applyProtection="1">
      <alignment horizontal="center" vertical="center" wrapText="1"/>
    </xf>
    <xf numFmtId="167" fontId="11" fillId="11" borderId="29" xfId="0" applyNumberFormat="1" applyFont="1" applyFill="1" applyBorder="1" applyAlignment="1" applyProtection="1">
      <alignment horizontal="center" vertical="center" wrapText="1"/>
    </xf>
    <xf numFmtId="167" fontId="11" fillId="11" borderId="1" xfId="0" applyNumberFormat="1" applyFont="1" applyFill="1" applyBorder="1" applyAlignment="1" applyProtection="1">
      <alignment horizontal="center" vertical="center" wrapText="1"/>
    </xf>
    <xf numFmtId="167" fontId="11" fillId="11" borderId="28" xfId="0" applyNumberFormat="1" applyFont="1" applyFill="1" applyBorder="1" applyAlignment="1" applyProtection="1">
      <alignment horizontal="center" vertical="center" wrapText="1"/>
    </xf>
    <xf numFmtId="167" fontId="11" fillId="11" borderId="7" xfId="0" applyNumberFormat="1" applyFont="1" applyFill="1" applyBorder="1" applyAlignment="1" applyProtection="1">
      <alignment horizontal="center" vertical="center" wrapText="1"/>
    </xf>
    <xf numFmtId="167" fontId="11" fillId="11" borderId="0" xfId="0" applyNumberFormat="1" applyFont="1" applyFill="1" applyBorder="1" applyAlignment="1" applyProtection="1">
      <alignment horizontal="center" vertical="center" wrapText="1"/>
    </xf>
    <xf numFmtId="167" fontId="11" fillId="11" borderId="18" xfId="0" applyNumberFormat="1" applyFont="1" applyFill="1" applyBorder="1" applyAlignment="1" applyProtection="1">
      <alignment horizontal="center" vertical="center" wrapText="1"/>
    </xf>
    <xf numFmtId="167" fontId="36" fillId="11" borderId="65" xfId="5" applyNumberFormat="1" applyFont="1" applyFill="1" applyBorder="1" applyAlignment="1" applyProtection="1">
      <alignment horizontal="center" vertical="center"/>
    </xf>
    <xf numFmtId="167" fontId="36" fillId="11" borderId="66" xfId="5" applyNumberFormat="1" applyFont="1" applyFill="1" applyBorder="1" applyAlignment="1" applyProtection="1">
      <alignment horizontal="center" vertical="center"/>
    </xf>
    <xf numFmtId="167" fontId="36" fillId="11" borderId="67" xfId="5" applyNumberFormat="1" applyFont="1" applyFill="1" applyBorder="1" applyAlignment="1" applyProtection="1">
      <alignment horizontal="center" vertical="center"/>
    </xf>
    <xf numFmtId="0" fontId="16" fillId="0" borderId="62" xfId="0" applyFont="1" applyBorder="1" applyAlignment="1" applyProtection="1">
      <alignment horizontal="center" wrapText="1"/>
    </xf>
    <xf numFmtId="0" fontId="16" fillId="0" borderId="44" xfId="0" applyFont="1" applyBorder="1" applyAlignment="1" applyProtection="1">
      <alignment horizontal="center" wrapText="1"/>
    </xf>
    <xf numFmtId="167" fontId="16" fillId="15" borderId="46" xfId="0" applyNumberFormat="1" applyFont="1" applyFill="1" applyBorder="1" applyAlignment="1" applyProtection="1">
      <alignment horizontal="center" vertical="center"/>
    </xf>
    <xf numFmtId="167" fontId="16" fillId="15" borderId="29" xfId="0" applyNumberFormat="1" applyFont="1" applyFill="1" applyBorder="1" applyAlignment="1" applyProtection="1">
      <alignment horizontal="center" vertical="center"/>
    </xf>
    <xf numFmtId="167" fontId="16" fillId="15" borderId="28" xfId="0" applyNumberFormat="1" applyFont="1" applyFill="1" applyBorder="1" applyAlignment="1" applyProtection="1">
      <alignment horizontal="center" vertical="center"/>
    </xf>
    <xf numFmtId="167" fontId="11" fillId="15" borderId="46" xfId="0" applyNumberFormat="1" applyFont="1" applyFill="1" applyBorder="1" applyAlignment="1" applyProtection="1">
      <alignment horizontal="center" vertical="center" wrapText="1"/>
    </xf>
    <xf numFmtId="167" fontId="11" fillId="15" borderId="47" xfId="0" applyNumberFormat="1" applyFont="1" applyFill="1" applyBorder="1" applyAlignment="1" applyProtection="1">
      <alignment horizontal="center" vertical="center" wrapText="1"/>
    </xf>
    <xf numFmtId="167" fontId="11" fillId="15" borderId="29" xfId="0" applyNumberFormat="1" applyFont="1" applyFill="1" applyBorder="1" applyAlignment="1" applyProtection="1">
      <alignment horizontal="center" vertical="center" wrapText="1"/>
    </xf>
    <xf numFmtId="167" fontId="11" fillId="15" borderId="1" xfId="0" applyNumberFormat="1" applyFont="1" applyFill="1" applyBorder="1" applyAlignment="1" applyProtection="1">
      <alignment horizontal="center" vertical="center" wrapText="1"/>
    </xf>
    <xf numFmtId="167" fontId="11" fillId="15" borderId="28" xfId="0" applyNumberFormat="1" applyFont="1" applyFill="1" applyBorder="1" applyAlignment="1" applyProtection="1">
      <alignment horizontal="center" vertical="center" wrapText="1"/>
    </xf>
    <xf numFmtId="167" fontId="11" fillId="15" borderId="7" xfId="0" applyNumberFormat="1" applyFont="1" applyFill="1" applyBorder="1" applyAlignment="1" applyProtection="1">
      <alignment horizontal="center" vertical="center" wrapText="1"/>
    </xf>
    <xf numFmtId="167" fontId="11" fillId="15" borderId="0" xfId="0" applyNumberFormat="1" applyFont="1" applyFill="1" applyBorder="1" applyAlignment="1" applyProtection="1">
      <alignment horizontal="center" vertical="center" wrapText="1"/>
    </xf>
    <xf numFmtId="167" fontId="11" fillId="15" borderId="18" xfId="0" applyNumberFormat="1" applyFont="1" applyFill="1" applyBorder="1" applyAlignment="1" applyProtection="1">
      <alignment horizontal="center" vertical="center" wrapText="1"/>
    </xf>
    <xf numFmtId="167" fontId="36" fillId="15" borderId="65" xfId="5" applyNumberFormat="1" applyFont="1" applyFill="1" applyBorder="1" applyAlignment="1" applyProtection="1">
      <alignment horizontal="center" vertical="center"/>
    </xf>
    <xf numFmtId="167" fontId="36" fillId="15" borderId="66" xfId="5" applyNumberFormat="1" applyFont="1" applyFill="1" applyBorder="1" applyAlignment="1" applyProtection="1">
      <alignment horizontal="center" vertical="center"/>
    </xf>
    <xf numFmtId="167" fontId="36" fillId="15" borderId="67" xfId="5" applyNumberFormat="1" applyFont="1" applyFill="1" applyBorder="1" applyAlignment="1" applyProtection="1">
      <alignment horizontal="center" vertical="center"/>
    </xf>
    <xf numFmtId="0" fontId="11" fillId="9" borderId="46" xfId="0" applyFont="1" applyFill="1" applyBorder="1" applyAlignment="1">
      <alignment horizontal="center" vertical="center" wrapText="1"/>
    </xf>
    <xf numFmtId="0" fontId="11" fillId="9" borderId="45" xfId="0" applyFont="1" applyFill="1" applyBorder="1" applyAlignment="1">
      <alignment horizontal="center" vertical="center" wrapText="1"/>
    </xf>
    <xf numFmtId="0" fontId="11" fillId="9" borderId="47" xfId="0" applyFont="1" applyFill="1" applyBorder="1" applyAlignment="1">
      <alignment horizontal="center" vertical="center" wrapText="1"/>
    </xf>
    <xf numFmtId="0" fontId="11" fillId="9" borderId="29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28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 wrapText="1"/>
    </xf>
    <xf numFmtId="0" fontId="11" fillId="9" borderId="7" xfId="0" applyFont="1" applyFill="1" applyBorder="1" applyAlignment="1">
      <alignment horizontal="center" vertical="center" wrapText="1"/>
    </xf>
    <xf numFmtId="0" fontId="16" fillId="10" borderId="27" xfId="0" applyFont="1" applyFill="1" applyBorder="1" applyAlignment="1">
      <alignment horizontal="center" vertical="center" wrapText="1"/>
    </xf>
    <xf numFmtId="0" fontId="16" fillId="10" borderId="61" xfId="0" applyFont="1" applyFill="1" applyBorder="1" applyAlignment="1">
      <alignment horizontal="center" vertical="center" wrapText="1"/>
    </xf>
    <xf numFmtId="0" fontId="16" fillId="10" borderId="59" xfId="0" applyFont="1" applyFill="1" applyBorder="1" applyAlignment="1">
      <alignment horizontal="center" vertical="center" wrapText="1"/>
    </xf>
  </cellXfs>
  <cellStyles count="6">
    <cellStyle name="Lien hypertexte" xfId="5" builtinId="8"/>
    <cellStyle name="Milliers" xfId="1" builtinId="3"/>
    <cellStyle name="Monétaire" xfId="2" builtinId="4"/>
    <cellStyle name="Normal" xfId="0" builtinId="0"/>
    <cellStyle name="Pourcentage" xfId="3" builtinId="5"/>
    <cellStyle name="Pourcentage 2" xfId="4" xr:uid="{09261C4A-44E6-4B6B-9A57-0B845165A6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pngimg.com/download/66405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209550</xdr:rowOff>
    </xdr:from>
    <xdr:to>
      <xdr:col>5</xdr:col>
      <xdr:colOff>142875</xdr:colOff>
      <xdr:row>7</xdr:row>
      <xdr:rowOff>222885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178BF45-C3D3-4FE5-B1DC-08AEE64D8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5153025" y="209550"/>
          <a:ext cx="1952625" cy="1718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gifrance.gouv.fr/codes/article_lc/LEGIARTI000035190703/" TargetMode="External"/><Relationship Id="rId3" Type="http://schemas.openxmlformats.org/officeDocument/2006/relationships/hyperlink" Target="https://www.legifrance.gouv.fr/codes/article_lc/LEGIARTI000039000802/" TargetMode="External"/><Relationship Id="rId7" Type="http://schemas.openxmlformats.org/officeDocument/2006/relationships/hyperlink" Target="https://www.legifrance.gouv.fr/codes/article_lc/LEGIARTI000035190723/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www.legifrance.gouv.fr/codes/article_lc/LEGIARTI000039000802/" TargetMode="External"/><Relationship Id="rId1" Type="http://schemas.openxmlformats.org/officeDocument/2006/relationships/hyperlink" Target="https://www.legifrance.gouv.fr/codes/article_lc/LEGIARTI000039000802/" TargetMode="External"/><Relationship Id="rId6" Type="http://schemas.openxmlformats.org/officeDocument/2006/relationships/hyperlink" Target="https://www.legifrance.gouv.fr/codes/article_lc/LEGIARTI000039000802/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https://www.legifrance.gouv.fr/codes/article_lc/LEGIARTI000039000802/" TargetMode="External"/><Relationship Id="rId10" Type="http://schemas.openxmlformats.org/officeDocument/2006/relationships/hyperlink" Target="https://www.legifrance.gouv.fr/codes/article_lc/LEGIARTI000035190693/" TargetMode="External"/><Relationship Id="rId4" Type="http://schemas.openxmlformats.org/officeDocument/2006/relationships/hyperlink" Target="https://www.legifrance.gouv.fr/codes/article_lc/LEGIARTI000039000802/" TargetMode="External"/><Relationship Id="rId9" Type="http://schemas.openxmlformats.org/officeDocument/2006/relationships/hyperlink" Target="https://www.legifrance.gouv.fr/codes/article_lc/LEGIARTI000035190709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5"/>
  <sheetViews>
    <sheetView showGridLines="0" topLeftCell="B7" zoomScale="130" zoomScaleNormal="130" zoomScaleSheetLayoutView="100" workbookViewId="0">
      <selection activeCell="B7" sqref="B7:C8"/>
    </sheetView>
  </sheetViews>
  <sheetFormatPr baseColWidth="10" defaultColWidth="9.109375" defaultRowHeight="12" x14ac:dyDescent="0.25"/>
  <cols>
    <col min="1" max="1" width="10.33203125" style="150" customWidth="1"/>
    <col min="2" max="2" width="11.109375" style="170" customWidth="1"/>
    <col min="3" max="3" width="22.33203125" style="170" customWidth="1"/>
    <col min="4" max="4" width="10" style="171" customWidth="1"/>
    <col min="5" max="5" width="5.44140625" style="172" customWidth="1"/>
    <col min="6" max="6" width="9.5546875" style="171" customWidth="1"/>
    <col min="7" max="7" width="8.6640625" style="171" customWidth="1"/>
    <col min="8" max="8" width="10" style="173" customWidth="1"/>
    <col min="9" max="9" width="5.109375" style="174" customWidth="1"/>
    <col min="10" max="10" width="10.5546875" style="171" customWidth="1"/>
    <col min="11" max="11" width="5.6640625" style="175" customWidth="1"/>
    <col min="12" max="12" width="9.5546875" style="171" customWidth="1"/>
    <col min="13" max="13" width="12.33203125" style="173" customWidth="1"/>
    <col min="14" max="14" width="16.5546875" style="170" customWidth="1"/>
    <col min="15" max="16384" width="9.109375" style="170"/>
  </cols>
  <sheetData>
    <row r="1" spans="1:14" s="151" customFormat="1" ht="12" customHeight="1" x14ac:dyDescent="0.25">
      <c r="A1" s="613" t="s">
        <v>112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4"/>
      <c r="M1" s="615"/>
      <c r="N1" s="267"/>
    </row>
    <row r="2" spans="1:14" s="151" customFormat="1" ht="12" customHeight="1" x14ac:dyDescent="0.25">
      <c r="A2" s="616" t="s">
        <v>10</v>
      </c>
      <c r="B2" s="617"/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8"/>
      <c r="N2" s="267"/>
    </row>
    <row r="3" spans="1:14" s="152" customFormat="1" ht="12" customHeight="1" x14ac:dyDescent="0.25">
      <c r="A3" s="619" t="s">
        <v>11</v>
      </c>
      <c r="B3" s="620"/>
      <c r="C3" s="620"/>
      <c r="D3" s="620"/>
      <c r="E3" s="620"/>
      <c r="F3" s="620"/>
      <c r="G3" s="620"/>
      <c r="H3" s="620"/>
      <c r="I3" s="620"/>
      <c r="J3" s="620"/>
      <c r="K3" s="620"/>
      <c r="L3" s="620"/>
      <c r="M3" s="621"/>
      <c r="N3" s="268"/>
    </row>
    <row r="4" spans="1:14" s="152" customFormat="1" ht="12" customHeight="1" x14ac:dyDescent="0.25">
      <c r="A4" s="619" t="s">
        <v>12</v>
      </c>
      <c r="B4" s="620"/>
      <c r="C4" s="620"/>
      <c r="D4" s="620"/>
      <c r="E4" s="620"/>
      <c r="F4" s="620"/>
      <c r="G4" s="620"/>
      <c r="H4" s="620"/>
      <c r="I4" s="620"/>
      <c r="J4" s="620"/>
      <c r="K4" s="620"/>
      <c r="L4" s="620"/>
      <c r="M4" s="621"/>
      <c r="N4" s="268"/>
    </row>
    <row r="5" spans="1:14" s="152" customFormat="1" ht="12" customHeight="1" thickBot="1" x14ac:dyDescent="0.3">
      <c r="A5" s="622" t="s">
        <v>72</v>
      </c>
      <c r="B5" s="623"/>
      <c r="C5" s="623"/>
      <c r="D5" s="623"/>
      <c r="E5" s="623"/>
      <c r="F5" s="623"/>
      <c r="G5" s="623"/>
      <c r="H5" s="623"/>
      <c r="I5" s="623"/>
      <c r="J5" s="623"/>
      <c r="K5" s="623"/>
      <c r="L5" s="623"/>
      <c r="M5" s="624"/>
      <c r="N5" s="268"/>
    </row>
    <row r="6" spans="1:14" s="153" customFormat="1" ht="24.9" customHeight="1" thickBot="1" x14ac:dyDescent="0.3">
      <c r="A6" s="3"/>
      <c r="B6" s="629"/>
      <c r="C6" s="630"/>
      <c r="D6" s="630"/>
      <c r="E6" s="630"/>
      <c r="F6" s="630"/>
      <c r="G6" s="630"/>
      <c r="H6" s="630"/>
      <c r="I6" s="630"/>
      <c r="J6" s="630"/>
      <c r="K6" s="630"/>
      <c r="L6" s="630"/>
      <c r="M6" s="631"/>
      <c r="N6" s="188"/>
    </row>
    <row r="7" spans="1:14" s="155" customFormat="1" ht="24.9" customHeight="1" x14ac:dyDescent="0.25">
      <c r="A7" s="636" t="s">
        <v>19</v>
      </c>
      <c r="B7" s="625" t="s">
        <v>5</v>
      </c>
      <c r="C7" s="627"/>
      <c r="D7" s="625" t="s">
        <v>6</v>
      </c>
      <c r="E7" s="626"/>
      <c r="F7" s="626"/>
      <c r="G7" s="626"/>
      <c r="H7" s="627"/>
      <c r="I7" s="5"/>
      <c r="J7" s="626" t="s">
        <v>7</v>
      </c>
      <c r="K7" s="626"/>
      <c r="L7" s="626"/>
      <c r="M7" s="628"/>
      <c r="N7" s="214"/>
    </row>
    <row r="8" spans="1:14" s="156" customFormat="1" ht="39" customHeight="1" thickBot="1" x14ac:dyDescent="0.3">
      <c r="A8" s="637"/>
      <c r="B8" s="638"/>
      <c r="C8" s="639"/>
      <c r="D8" s="9" t="s">
        <v>102</v>
      </c>
      <c r="E8" s="10" t="s">
        <v>101</v>
      </c>
      <c r="F8" s="11" t="s">
        <v>103</v>
      </c>
      <c r="G8" s="11" t="s">
        <v>3</v>
      </c>
      <c r="H8" s="12" t="s">
        <v>44</v>
      </c>
      <c r="I8" s="13" t="s">
        <v>41</v>
      </c>
      <c r="J8" s="11" t="s">
        <v>102</v>
      </c>
      <c r="K8" s="335" t="s">
        <v>101</v>
      </c>
      <c r="L8" s="11" t="s">
        <v>103</v>
      </c>
      <c r="M8" s="12" t="s">
        <v>44</v>
      </c>
      <c r="N8" s="215"/>
    </row>
    <row r="9" spans="1:14" s="158" customFormat="1" ht="19.5" customHeight="1" thickBot="1" x14ac:dyDescent="0.3">
      <c r="A9" s="640"/>
      <c r="B9" s="640"/>
      <c r="C9" s="640"/>
      <c r="D9" s="640"/>
      <c r="E9" s="640"/>
      <c r="F9" s="640"/>
      <c r="G9" s="640"/>
      <c r="H9" s="640"/>
      <c r="I9" s="640"/>
      <c r="J9" s="640"/>
      <c r="K9" s="640"/>
      <c r="L9" s="640"/>
      <c r="M9" s="641"/>
      <c r="N9" s="157"/>
    </row>
    <row r="10" spans="1:14" s="158" customFormat="1" ht="39.9" customHeight="1" thickBot="1" x14ac:dyDescent="0.3">
      <c r="A10" s="589" t="s">
        <v>69</v>
      </c>
      <c r="B10" s="590"/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1"/>
      <c r="N10" s="180"/>
    </row>
    <row r="11" spans="1:14" s="158" customFormat="1" ht="28.5" customHeight="1" x14ac:dyDescent="0.25">
      <c r="A11" s="143">
        <v>5</v>
      </c>
      <c r="B11" s="605" t="s">
        <v>20</v>
      </c>
      <c r="C11" s="606"/>
      <c r="D11" s="21">
        <v>0</v>
      </c>
      <c r="E11" s="22">
        <v>20</v>
      </c>
      <c r="F11" s="277">
        <f>D11*E11%</f>
        <v>0</v>
      </c>
      <c r="G11" s="23">
        <v>0</v>
      </c>
      <c r="H11" s="273">
        <f>D11+F11+G11</f>
        <v>0</v>
      </c>
      <c r="I11" s="220"/>
      <c r="J11" s="24">
        <v>11.54</v>
      </c>
      <c r="K11" s="25">
        <v>20</v>
      </c>
      <c r="L11" s="272">
        <f>J11*K11%</f>
        <v>2.3079999999999998</v>
      </c>
      <c r="M11" s="273">
        <f>J11+L11</f>
        <v>13.847999999999999</v>
      </c>
      <c r="N11" s="179" t="s">
        <v>8</v>
      </c>
    </row>
    <row r="12" spans="1:14" s="158" customFormat="1" ht="18" customHeight="1" x14ac:dyDescent="0.25">
      <c r="A12" s="611">
        <v>6</v>
      </c>
      <c r="B12" s="592" t="s">
        <v>21</v>
      </c>
      <c r="C12" s="57" t="s">
        <v>30</v>
      </c>
      <c r="D12" s="216"/>
      <c r="E12" s="160"/>
      <c r="F12" s="278"/>
      <c r="G12" s="159"/>
      <c r="H12" s="217"/>
      <c r="I12" s="221"/>
      <c r="J12" s="58">
        <v>11.54</v>
      </c>
      <c r="K12" s="147">
        <v>20</v>
      </c>
      <c r="L12" s="269">
        <f t="shared" ref="L12:L22" si="0">J12*K12%</f>
        <v>2.3079999999999998</v>
      </c>
      <c r="M12" s="270">
        <f t="shared" ref="M12" si="1">J12+L12</f>
        <v>13.847999999999999</v>
      </c>
      <c r="N12" s="179" t="s">
        <v>9</v>
      </c>
    </row>
    <row r="13" spans="1:14" s="158" customFormat="1" ht="18" customHeight="1" x14ac:dyDescent="0.25">
      <c r="A13" s="611"/>
      <c r="B13" s="592"/>
      <c r="C13" s="57" t="s">
        <v>14</v>
      </c>
      <c r="D13" s="216"/>
      <c r="E13" s="160"/>
      <c r="F13" s="278"/>
      <c r="G13" s="159"/>
      <c r="H13" s="217"/>
      <c r="I13" s="221"/>
      <c r="J13" s="58">
        <v>11.54</v>
      </c>
      <c r="K13" s="147">
        <v>20</v>
      </c>
      <c r="L13" s="269">
        <f t="shared" si="0"/>
        <v>2.3079999999999998</v>
      </c>
      <c r="M13" s="270">
        <f t="shared" ref="M13:M21" si="2">J13+L13</f>
        <v>13.847999999999999</v>
      </c>
      <c r="N13" s="179" t="s">
        <v>9</v>
      </c>
    </row>
    <row r="14" spans="1:14" s="158" customFormat="1" ht="18" customHeight="1" x14ac:dyDescent="0.25">
      <c r="A14" s="611"/>
      <c r="B14" s="592"/>
      <c r="C14" s="57" t="s">
        <v>27</v>
      </c>
      <c r="D14" s="216"/>
      <c r="E14" s="160"/>
      <c r="F14" s="278"/>
      <c r="G14" s="37">
        <v>0</v>
      </c>
      <c r="H14" s="276">
        <f>G14</f>
        <v>0</v>
      </c>
      <c r="I14" s="221"/>
      <c r="J14" s="58">
        <v>11.54</v>
      </c>
      <c r="K14" s="147">
        <v>20</v>
      </c>
      <c r="L14" s="269">
        <f t="shared" si="0"/>
        <v>2.3079999999999998</v>
      </c>
      <c r="M14" s="270">
        <f t="shared" si="2"/>
        <v>13.847999999999999</v>
      </c>
      <c r="N14" s="179" t="s">
        <v>9</v>
      </c>
    </row>
    <row r="15" spans="1:14" s="158" customFormat="1" ht="18" customHeight="1" x14ac:dyDescent="0.25">
      <c r="A15" s="611"/>
      <c r="B15" s="592"/>
      <c r="C15" s="57" t="s">
        <v>40</v>
      </c>
      <c r="D15" s="216"/>
      <c r="E15" s="160"/>
      <c r="F15" s="278"/>
      <c r="G15" s="37">
        <v>0</v>
      </c>
      <c r="H15" s="276">
        <f>G15</f>
        <v>0</v>
      </c>
      <c r="I15" s="221"/>
      <c r="J15" s="58">
        <v>11.54</v>
      </c>
      <c r="K15" s="147">
        <v>20</v>
      </c>
      <c r="L15" s="269">
        <f t="shared" si="0"/>
        <v>2.3079999999999998</v>
      </c>
      <c r="M15" s="270">
        <f t="shared" si="2"/>
        <v>13.847999999999999</v>
      </c>
      <c r="N15" s="179" t="s">
        <v>9</v>
      </c>
    </row>
    <row r="16" spans="1:14" s="158" customFormat="1" ht="18" customHeight="1" x14ac:dyDescent="0.25">
      <c r="A16" s="611"/>
      <c r="B16" s="592"/>
      <c r="C16" s="57" t="s">
        <v>28</v>
      </c>
      <c r="D16" s="67">
        <v>0</v>
      </c>
      <c r="E16" s="36">
        <v>20</v>
      </c>
      <c r="F16" s="91">
        <f t="shared" ref="F16:F21" si="3">D16*E16%</f>
        <v>0</v>
      </c>
      <c r="G16" s="37">
        <v>0</v>
      </c>
      <c r="H16" s="270">
        <f t="shared" ref="H16:H17" si="4">D16+F16+G16</f>
        <v>0</v>
      </c>
      <c r="I16" s="221"/>
      <c r="J16" s="58">
        <v>11.54</v>
      </c>
      <c r="K16" s="147">
        <v>20</v>
      </c>
      <c r="L16" s="269">
        <f t="shared" si="0"/>
        <v>2.3079999999999998</v>
      </c>
      <c r="M16" s="270">
        <f t="shared" si="2"/>
        <v>13.847999999999999</v>
      </c>
      <c r="N16" s="179" t="s">
        <v>9</v>
      </c>
    </row>
    <row r="17" spans="1:14" s="158" customFormat="1" ht="18" customHeight="1" x14ac:dyDescent="0.25">
      <c r="A17" s="611"/>
      <c r="B17" s="592"/>
      <c r="C17" s="57" t="s">
        <v>29</v>
      </c>
      <c r="D17" s="67">
        <v>0</v>
      </c>
      <c r="E17" s="36">
        <v>20</v>
      </c>
      <c r="F17" s="91">
        <f t="shared" si="3"/>
        <v>0</v>
      </c>
      <c r="G17" s="37">
        <v>0</v>
      </c>
      <c r="H17" s="270">
        <f t="shared" si="4"/>
        <v>0</v>
      </c>
      <c r="I17" s="221"/>
      <c r="J17" s="58">
        <v>11.54</v>
      </c>
      <c r="K17" s="147">
        <v>20</v>
      </c>
      <c r="L17" s="269">
        <f t="shared" si="0"/>
        <v>2.3079999999999998</v>
      </c>
      <c r="M17" s="270">
        <f t="shared" si="2"/>
        <v>13.847999999999999</v>
      </c>
      <c r="N17" s="179" t="s">
        <v>9</v>
      </c>
    </row>
    <row r="18" spans="1:14" s="158" customFormat="1" ht="18" customHeight="1" x14ac:dyDescent="0.25">
      <c r="A18" s="611"/>
      <c r="B18" s="592"/>
      <c r="C18" s="57" t="s">
        <v>93</v>
      </c>
      <c r="D18" s="67">
        <v>0</v>
      </c>
      <c r="E18" s="36">
        <v>20</v>
      </c>
      <c r="F18" s="91">
        <f t="shared" si="3"/>
        <v>0</v>
      </c>
      <c r="G18" s="37">
        <v>0</v>
      </c>
      <c r="H18" s="270">
        <f>D18+F18+G18</f>
        <v>0</v>
      </c>
      <c r="I18" s="221"/>
      <c r="J18" s="58">
        <v>11.54</v>
      </c>
      <c r="K18" s="147">
        <v>20</v>
      </c>
      <c r="L18" s="269">
        <f t="shared" si="0"/>
        <v>2.3079999999999998</v>
      </c>
      <c r="M18" s="270">
        <f t="shared" si="2"/>
        <v>13.847999999999999</v>
      </c>
      <c r="N18" s="179" t="s">
        <v>9</v>
      </c>
    </row>
    <row r="19" spans="1:14" s="158" customFormat="1" ht="18" customHeight="1" x14ac:dyDescent="0.25">
      <c r="A19" s="611"/>
      <c r="B19" s="592"/>
      <c r="C19" s="57" t="s">
        <v>24</v>
      </c>
      <c r="D19" s="67">
        <v>0</v>
      </c>
      <c r="E19" s="36">
        <v>20</v>
      </c>
      <c r="F19" s="91">
        <f t="shared" si="3"/>
        <v>0</v>
      </c>
      <c r="G19" s="37">
        <v>0</v>
      </c>
      <c r="H19" s="270">
        <f t="shared" ref="H19:H20" si="5">D19+F19+G19</f>
        <v>0</v>
      </c>
      <c r="I19" s="221"/>
      <c r="J19" s="58">
        <v>11.54</v>
      </c>
      <c r="K19" s="147">
        <v>20</v>
      </c>
      <c r="L19" s="269">
        <f t="shared" si="0"/>
        <v>2.3079999999999998</v>
      </c>
      <c r="M19" s="270">
        <f t="shared" si="2"/>
        <v>13.847999999999999</v>
      </c>
      <c r="N19" s="179" t="s">
        <v>9</v>
      </c>
    </row>
    <row r="20" spans="1:14" s="158" customFormat="1" ht="18" customHeight="1" x14ac:dyDescent="0.25">
      <c r="A20" s="611"/>
      <c r="B20" s="592"/>
      <c r="C20" s="57" t="s">
        <v>25</v>
      </c>
      <c r="D20" s="67">
        <v>0</v>
      </c>
      <c r="E20" s="36">
        <v>20</v>
      </c>
      <c r="F20" s="91">
        <f t="shared" si="3"/>
        <v>0</v>
      </c>
      <c r="G20" s="37">
        <v>0</v>
      </c>
      <c r="H20" s="270">
        <f t="shared" si="5"/>
        <v>0</v>
      </c>
      <c r="I20" s="221"/>
      <c r="J20" s="58">
        <v>11.54</v>
      </c>
      <c r="K20" s="147">
        <v>20</v>
      </c>
      <c r="L20" s="269">
        <f t="shared" si="0"/>
        <v>2.3079999999999998</v>
      </c>
      <c r="M20" s="270">
        <f t="shared" si="2"/>
        <v>13.847999999999999</v>
      </c>
      <c r="N20" s="179" t="s">
        <v>9</v>
      </c>
    </row>
    <row r="21" spans="1:14" s="158" customFormat="1" ht="18" customHeight="1" x14ac:dyDescent="0.25">
      <c r="A21" s="611"/>
      <c r="B21" s="592"/>
      <c r="C21" s="57" t="s">
        <v>26</v>
      </c>
      <c r="D21" s="67">
        <v>0</v>
      </c>
      <c r="E21" s="36">
        <v>20</v>
      </c>
      <c r="F21" s="91">
        <f t="shared" si="3"/>
        <v>0</v>
      </c>
      <c r="G21" s="37">
        <v>0</v>
      </c>
      <c r="H21" s="270">
        <f>D21+F21+G21</f>
        <v>0</v>
      </c>
      <c r="I21" s="221"/>
      <c r="J21" s="58">
        <v>11.54</v>
      </c>
      <c r="K21" s="147">
        <v>20</v>
      </c>
      <c r="L21" s="269">
        <f t="shared" si="0"/>
        <v>2.3079999999999998</v>
      </c>
      <c r="M21" s="270">
        <f t="shared" si="2"/>
        <v>13.847999999999999</v>
      </c>
      <c r="N21" s="179" t="s">
        <v>9</v>
      </c>
    </row>
    <row r="22" spans="1:14" s="158" customFormat="1" ht="48" customHeight="1" thickBot="1" x14ac:dyDescent="0.3">
      <c r="A22" s="40">
        <v>17</v>
      </c>
      <c r="B22" s="632" t="s">
        <v>39</v>
      </c>
      <c r="C22" s="633"/>
      <c r="D22" s="218"/>
      <c r="E22" s="182"/>
      <c r="F22" s="279"/>
      <c r="G22" s="181"/>
      <c r="H22" s="219"/>
      <c r="I22" s="222"/>
      <c r="J22" s="99">
        <v>57.69</v>
      </c>
      <c r="K22" s="271">
        <v>20</v>
      </c>
      <c r="L22" s="274">
        <f t="shared" si="0"/>
        <v>11.538</v>
      </c>
      <c r="M22" s="275">
        <f t="shared" ref="M22" si="6">J22+L22</f>
        <v>69.227999999999994</v>
      </c>
      <c r="N22" s="179" t="s">
        <v>90</v>
      </c>
    </row>
    <row r="23" spans="1:14" s="158" customFormat="1" ht="18.75" customHeight="1" thickBot="1" x14ac:dyDescent="0.3">
      <c r="A23" s="148"/>
      <c r="B23" s="59"/>
      <c r="C23" s="59"/>
      <c r="D23" s="60"/>
      <c r="E23" s="61"/>
      <c r="F23" s="60"/>
      <c r="G23" s="60"/>
      <c r="H23" s="62"/>
      <c r="I23" s="63"/>
      <c r="J23" s="60"/>
      <c r="K23" s="64">
        <v>0</v>
      </c>
      <c r="L23" s="65"/>
      <c r="M23" s="66"/>
      <c r="N23" s="179"/>
    </row>
    <row r="24" spans="1:14" s="158" customFormat="1" ht="39.9" customHeight="1" thickBot="1" x14ac:dyDescent="0.3">
      <c r="A24" s="589" t="s">
        <v>70</v>
      </c>
      <c r="B24" s="590"/>
      <c r="C24" s="590"/>
      <c r="D24" s="590"/>
      <c r="E24" s="590"/>
      <c r="F24" s="590"/>
      <c r="G24" s="590"/>
      <c r="H24" s="590"/>
      <c r="I24" s="590"/>
      <c r="J24" s="590"/>
      <c r="K24" s="590"/>
      <c r="L24" s="590"/>
      <c r="M24" s="591"/>
      <c r="N24" s="180"/>
    </row>
    <row r="25" spans="1:14" s="158" customFormat="1" ht="18" customHeight="1" x14ac:dyDescent="0.25">
      <c r="A25" s="144"/>
      <c r="B25" s="605" t="s">
        <v>18</v>
      </c>
      <c r="C25" s="606"/>
      <c r="D25" s="21">
        <v>0</v>
      </c>
      <c r="E25" s="22">
        <v>20</v>
      </c>
      <c r="F25" s="277">
        <f t="shared" ref="F25:F31" si="7">D25*E25%</f>
        <v>0</v>
      </c>
      <c r="G25" s="23">
        <v>0</v>
      </c>
      <c r="H25" s="273">
        <f t="shared" ref="H25:H31" si="8">D25+F25+G25</f>
        <v>0</v>
      </c>
      <c r="I25" s="223"/>
      <c r="J25" s="224"/>
      <c r="K25" s="224"/>
      <c r="L25" s="224"/>
      <c r="M25" s="225"/>
      <c r="N25" s="179"/>
    </row>
    <row r="26" spans="1:14" s="158" customFormat="1" ht="24.75" customHeight="1" x14ac:dyDescent="0.25">
      <c r="A26" s="30">
        <v>10</v>
      </c>
      <c r="B26" s="594" t="s">
        <v>35</v>
      </c>
      <c r="C26" s="595"/>
      <c r="D26" s="67">
        <v>0</v>
      </c>
      <c r="E26" s="36">
        <v>20</v>
      </c>
      <c r="F26" s="91">
        <f t="shared" si="7"/>
        <v>0</v>
      </c>
      <c r="G26" s="37">
        <v>0</v>
      </c>
      <c r="H26" s="270">
        <f t="shared" si="8"/>
        <v>0</v>
      </c>
      <c r="I26" s="226"/>
      <c r="J26" s="68">
        <v>15.38</v>
      </c>
      <c r="K26" s="69">
        <v>20</v>
      </c>
      <c r="L26" s="281">
        <f t="shared" ref="L26:L27" si="9">J26*K26%</f>
        <v>3.0760000000000005</v>
      </c>
      <c r="M26" s="282">
        <f t="shared" ref="M26:M27" si="10">J26+L26</f>
        <v>18.456000000000003</v>
      </c>
      <c r="N26" s="179"/>
    </row>
    <row r="27" spans="1:14" s="158" customFormat="1" ht="24" customHeight="1" x14ac:dyDescent="0.25">
      <c r="A27" s="30">
        <v>11</v>
      </c>
      <c r="B27" s="594" t="s">
        <v>36</v>
      </c>
      <c r="C27" s="595"/>
      <c r="D27" s="67">
        <v>0</v>
      </c>
      <c r="E27" s="36">
        <v>20</v>
      </c>
      <c r="F27" s="91">
        <f t="shared" si="7"/>
        <v>0</v>
      </c>
      <c r="G27" s="37">
        <v>0</v>
      </c>
      <c r="H27" s="270">
        <f t="shared" si="8"/>
        <v>0</v>
      </c>
      <c r="I27" s="227">
        <v>0</v>
      </c>
      <c r="J27" s="285">
        <f>I27*1.15</f>
        <v>0</v>
      </c>
      <c r="K27" s="69">
        <v>20</v>
      </c>
      <c r="L27" s="281">
        <f t="shared" si="9"/>
        <v>0</v>
      </c>
      <c r="M27" s="282">
        <f t="shared" si="10"/>
        <v>0</v>
      </c>
      <c r="N27" s="179" t="s">
        <v>17</v>
      </c>
    </row>
    <row r="28" spans="1:14" s="158" customFormat="1" ht="18" customHeight="1" x14ac:dyDescent="0.25">
      <c r="A28" s="70"/>
      <c r="B28" s="594" t="s">
        <v>23</v>
      </c>
      <c r="C28" s="595"/>
      <c r="D28" s="67">
        <v>0</v>
      </c>
      <c r="E28" s="36">
        <v>20</v>
      </c>
      <c r="F28" s="91">
        <f t="shared" si="7"/>
        <v>0</v>
      </c>
      <c r="G28" s="37">
        <v>0</v>
      </c>
      <c r="H28" s="270">
        <f t="shared" si="8"/>
        <v>0</v>
      </c>
      <c r="I28" s="228"/>
      <c r="J28" s="283"/>
      <c r="K28" s="161"/>
      <c r="L28" s="283"/>
      <c r="M28" s="284"/>
      <c r="N28" s="179"/>
    </row>
    <row r="29" spans="1:14" s="158" customFormat="1" ht="18" customHeight="1" x14ac:dyDescent="0.25">
      <c r="A29" s="70"/>
      <c r="B29" s="594" t="s">
        <v>171</v>
      </c>
      <c r="C29" s="595"/>
      <c r="D29" s="67">
        <v>0</v>
      </c>
      <c r="E29" s="36">
        <v>20</v>
      </c>
      <c r="F29" s="91">
        <f t="shared" si="7"/>
        <v>0</v>
      </c>
      <c r="G29" s="37">
        <v>0</v>
      </c>
      <c r="H29" s="270">
        <f t="shared" ref="H29" si="11">D29+F29+G29</f>
        <v>0</v>
      </c>
      <c r="I29" s="228"/>
      <c r="J29" s="283"/>
      <c r="K29" s="161"/>
      <c r="L29" s="283"/>
      <c r="M29" s="284"/>
      <c r="N29" s="179"/>
    </row>
    <row r="30" spans="1:14" s="158" customFormat="1" ht="18" customHeight="1" x14ac:dyDescent="0.25">
      <c r="A30" s="70"/>
      <c r="B30" s="609" t="s">
        <v>170</v>
      </c>
      <c r="C30" s="610"/>
      <c r="D30" s="67">
        <v>0</v>
      </c>
      <c r="E30" s="36">
        <v>20</v>
      </c>
      <c r="F30" s="91">
        <f t="shared" si="7"/>
        <v>0</v>
      </c>
      <c r="G30" s="37">
        <v>0</v>
      </c>
      <c r="H30" s="270">
        <f t="shared" si="8"/>
        <v>0</v>
      </c>
      <c r="I30" s="228"/>
      <c r="J30" s="283"/>
      <c r="K30" s="161"/>
      <c r="L30" s="283"/>
      <c r="M30" s="284"/>
      <c r="N30" s="180"/>
    </row>
    <row r="31" spans="1:14" s="158" customFormat="1" ht="27" customHeight="1" x14ac:dyDescent="0.25">
      <c r="A31" s="145">
        <v>7</v>
      </c>
      <c r="B31" s="642" t="s">
        <v>15</v>
      </c>
      <c r="C31" s="643"/>
      <c r="D31" s="67">
        <v>0</v>
      </c>
      <c r="E31" s="36">
        <v>20</v>
      </c>
      <c r="F31" s="91">
        <f t="shared" si="7"/>
        <v>0</v>
      </c>
      <c r="G31" s="37">
        <v>0</v>
      </c>
      <c r="H31" s="270">
        <f t="shared" si="8"/>
        <v>0</v>
      </c>
      <c r="I31" s="227">
        <v>0</v>
      </c>
      <c r="J31" s="285">
        <f>I31*1.15</f>
        <v>0</v>
      </c>
      <c r="K31" s="69">
        <v>20</v>
      </c>
      <c r="L31" s="281">
        <f t="shared" ref="L31:L33" si="12">J31*K31%</f>
        <v>0</v>
      </c>
      <c r="M31" s="282">
        <f t="shared" ref="M31:M33" si="13">J31+L31</f>
        <v>0</v>
      </c>
      <c r="N31" s="179" t="s">
        <v>17</v>
      </c>
    </row>
    <row r="32" spans="1:14" s="158" customFormat="1" ht="18" customHeight="1" x14ac:dyDescent="0.25">
      <c r="A32" s="145">
        <v>8</v>
      </c>
      <c r="B32" s="609" t="s">
        <v>22</v>
      </c>
      <c r="C32" s="610"/>
      <c r="D32" s="216"/>
      <c r="E32" s="160"/>
      <c r="F32" s="159"/>
      <c r="G32" s="37">
        <v>17</v>
      </c>
      <c r="H32" s="276">
        <f>G32</f>
        <v>17</v>
      </c>
      <c r="I32" s="226"/>
      <c r="J32" s="269">
        <v>346.16</v>
      </c>
      <c r="K32" s="147">
        <v>20</v>
      </c>
      <c r="L32" s="269">
        <f t="shared" si="12"/>
        <v>69.232000000000014</v>
      </c>
      <c r="M32" s="270">
        <f t="shared" si="13"/>
        <v>415.39200000000005</v>
      </c>
      <c r="N32" s="180" t="s">
        <v>98</v>
      </c>
    </row>
    <row r="33" spans="1:14" s="158" customFormat="1" ht="61.2" x14ac:dyDescent="0.25">
      <c r="A33" s="30">
        <v>9</v>
      </c>
      <c r="B33" s="634" t="s">
        <v>96</v>
      </c>
      <c r="C33" s="635"/>
      <c r="D33" s="216"/>
      <c r="E33" s="160"/>
      <c r="F33" s="159"/>
      <c r="G33" s="37">
        <v>0</v>
      </c>
      <c r="H33" s="276">
        <f>G33</f>
        <v>0</v>
      </c>
      <c r="I33" s="226"/>
      <c r="J33" s="269">
        <v>346.16</v>
      </c>
      <c r="K33" s="147">
        <v>20</v>
      </c>
      <c r="L33" s="269">
        <f t="shared" si="12"/>
        <v>69.232000000000014</v>
      </c>
      <c r="M33" s="270">
        <f t="shared" si="13"/>
        <v>415.39200000000005</v>
      </c>
      <c r="N33" s="587" t="s">
        <v>188</v>
      </c>
    </row>
    <row r="34" spans="1:14" s="158" customFormat="1" ht="18" customHeight="1" thickBot="1" x14ac:dyDescent="0.3">
      <c r="A34" s="231"/>
      <c r="B34" s="644" t="s">
        <v>16</v>
      </c>
      <c r="C34" s="645"/>
      <c r="D34" s="230"/>
      <c r="E34" s="197"/>
      <c r="F34" s="184"/>
      <c r="G34" s="71">
        <v>14</v>
      </c>
      <c r="H34" s="280">
        <f>G34</f>
        <v>14</v>
      </c>
      <c r="I34" s="229"/>
      <c r="J34" s="206"/>
      <c r="K34" s="206"/>
      <c r="L34" s="206"/>
      <c r="M34" s="207"/>
      <c r="N34" s="180" t="s">
        <v>99</v>
      </c>
    </row>
    <row r="35" spans="1:14" s="158" customFormat="1" ht="24.9" customHeight="1" thickBot="1" x14ac:dyDescent="0.3">
      <c r="A35" s="73">
        <v>0</v>
      </c>
      <c r="B35" s="73"/>
      <c r="C35" s="73"/>
      <c r="D35" s="74"/>
      <c r="E35" s="61"/>
      <c r="F35" s="74"/>
      <c r="G35" s="74"/>
      <c r="H35" s="75"/>
      <c r="I35" s="76"/>
      <c r="J35" s="74"/>
      <c r="K35" s="73"/>
      <c r="L35" s="77"/>
      <c r="M35" s="75"/>
      <c r="N35" s="180"/>
    </row>
    <row r="36" spans="1:14" s="158" customFormat="1" ht="39.9" customHeight="1" thickBot="1" x14ac:dyDescent="0.3">
      <c r="A36" s="589" t="s">
        <v>94</v>
      </c>
      <c r="B36" s="590"/>
      <c r="C36" s="590"/>
      <c r="D36" s="590"/>
      <c r="E36" s="590"/>
      <c r="F36" s="590"/>
      <c r="G36" s="590"/>
      <c r="H36" s="590"/>
      <c r="I36" s="590"/>
      <c r="J36" s="590"/>
      <c r="K36" s="590"/>
      <c r="L36" s="590"/>
      <c r="M36" s="591"/>
      <c r="N36" s="180"/>
    </row>
    <row r="37" spans="1:14" s="158" customFormat="1" ht="18" customHeight="1" x14ac:dyDescent="0.25">
      <c r="A37" s="144"/>
      <c r="B37" s="605" t="s">
        <v>172</v>
      </c>
      <c r="C37" s="606"/>
      <c r="D37" s="78">
        <v>0</v>
      </c>
      <c r="E37" s="22">
        <v>20</v>
      </c>
      <c r="F37" s="277">
        <f>D37*E37%</f>
        <v>0</v>
      </c>
      <c r="G37" s="23">
        <v>0</v>
      </c>
      <c r="H37" s="286">
        <f t="shared" ref="H37" si="14">D37+F37+G37</f>
        <v>0</v>
      </c>
      <c r="I37" s="236"/>
      <c r="J37" s="237"/>
      <c r="K37" s="233"/>
      <c r="L37" s="234"/>
      <c r="M37" s="235"/>
      <c r="N37" s="180"/>
    </row>
    <row r="38" spans="1:14" s="158" customFormat="1" ht="64.5" customHeight="1" x14ac:dyDescent="0.25">
      <c r="A38" s="30">
        <v>12</v>
      </c>
      <c r="B38" s="609" t="s">
        <v>32</v>
      </c>
      <c r="C38" s="610"/>
      <c r="D38" s="216"/>
      <c r="E38" s="160"/>
      <c r="F38" s="278"/>
      <c r="G38" s="37">
        <v>0</v>
      </c>
      <c r="H38" s="276">
        <f>G38</f>
        <v>0</v>
      </c>
      <c r="I38" s="226"/>
      <c r="J38" s="58">
        <v>3.85</v>
      </c>
      <c r="K38" s="147">
        <v>20</v>
      </c>
      <c r="L38" s="269">
        <f t="shared" ref="L38" si="15">J38*K38%</f>
        <v>0.77</v>
      </c>
      <c r="M38" s="270">
        <f t="shared" ref="M38" si="16">J38+L38</f>
        <v>4.62</v>
      </c>
      <c r="N38" s="180"/>
    </row>
    <row r="39" spans="1:14" s="158" customFormat="1" ht="19.5" customHeight="1" x14ac:dyDescent="0.25">
      <c r="A39" s="70"/>
      <c r="B39" s="609" t="s">
        <v>33</v>
      </c>
      <c r="C39" s="610"/>
      <c r="D39" s="35">
        <v>0</v>
      </c>
      <c r="E39" s="36">
        <v>20</v>
      </c>
      <c r="F39" s="91">
        <f>D39*E39%</f>
        <v>0</v>
      </c>
      <c r="G39" s="37">
        <v>0</v>
      </c>
      <c r="H39" s="276">
        <f t="shared" ref="H39" si="17">D39+F39+G39</f>
        <v>0</v>
      </c>
      <c r="I39" s="226"/>
      <c r="J39" s="159"/>
      <c r="K39" s="162"/>
      <c r="L39" s="287"/>
      <c r="M39" s="288"/>
      <c r="N39" s="180"/>
    </row>
    <row r="40" spans="1:14" s="158" customFormat="1" ht="51" customHeight="1" x14ac:dyDescent="0.25">
      <c r="A40" s="145">
        <v>12</v>
      </c>
      <c r="B40" s="609" t="s">
        <v>34</v>
      </c>
      <c r="C40" s="610"/>
      <c r="D40" s="216"/>
      <c r="E40" s="160"/>
      <c r="F40" s="159"/>
      <c r="G40" s="37">
        <v>0</v>
      </c>
      <c r="H40" s="276">
        <f>G40</f>
        <v>0</v>
      </c>
      <c r="I40" s="226"/>
      <c r="J40" s="58">
        <v>3.85</v>
      </c>
      <c r="K40" s="147">
        <v>20</v>
      </c>
      <c r="L40" s="269">
        <f t="shared" ref="L40:L44" si="18">J40*K40%</f>
        <v>0.77</v>
      </c>
      <c r="M40" s="270">
        <f t="shared" ref="M40:M44" si="19">J40+L40</f>
        <v>4.62</v>
      </c>
      <c r="N40" s="180"/>
    </row>
    <row r="41" spans="1:14" s="158" customFormat="1" ht="27.75" customHeight="1" x14ac:dyDescent="0.25">
      <c r="A41" s="145">
        <v>13</v>
      </c>
      <c r="B41" s="609" t="s">
        <v>42</v>
      </c>
      <c r="C41" s="610"/>
      <c r="D41" s="216"/>
      <c r="E41" s="163"/>
      <c r="F41" s="159"/>
      <c r="G41" s="159"/>
      <c r="H41" s="217"/>
      <c r="I41" s="80">
        <v>0</v>
      </c>
      <c r="J41" s="91">
        <f>I41*0.38</f>
        <v>0</v>
      </c>
      <c r="K41" s="147">
        <v>20</v>
      </c>
      <c r="L41" s="269">
        <f t="shared" si="18"/>
        <v>0</v>
      </c>
      <c r="M41" s="270">
        <f t="shared" si="19"/>
        <v>0</v>
      </c>
      <c r="N41" s="180" t="s">
        <v>31</v>
      </c>
    </row>
    <row r="42" spans="1:14" s="158" customFormat="1" ht="41.25" customHeight="1" x14ac:dyDescent="0.25">
      <c r="A42" s="145">
        <v>14</v>
      </c>
      <c r="B42" s="594" t="s">
        <v>173</v>
      </c>
      <c r="C42" s="595"/>
      <c r="D42" s="216"/>
      <c r="E42" s="163"/>
      <c r="F42" s="159"/>
      <c r="G42" s="159"/>
      <c r="H42" s="217"/>
      <c r="I42" s="226"/>
      <c r="J42" s="58">
        <v>19.23</v>
      </c>
      <c r="K42" s="147">
        <v>20</v>
      </c>
      <c r="L42" s="269">
        <f t="shared" si="18"/>
        <v>3.8460000000000001</v>
      </c>
      <c r="M42" s="270">
        <f t="shared" si="19"/>
        <v>23.076000000000001</v>
      </c>
      <c r="N42" s="180"/>
    </row>
    <row r="43" spans="1:14" s="158" customFormat="1" ht="29.25" customHeight="1" x14ac:dyDescent="0.25">
      <c r="A43" s="30">
        <v>15</v>
      </c>
      <c r="B43" s="594" t="s">
        <v>37</v>
      </c>
      <c r="C43" s="595"/>
      <c r="D43" s="216"/>
      <c r="E43" s="163"/>
      <c r="F43" s="159"/>
      <c r="G43" s="159"/>
      <c r="H43" s="217"/>
      <c r="I43" s="226"/>
      <c r="J43" s="58">
        <v>19.23</v>
      </c>
      <c r="K43" s="147">
        <v>20</v>
      </c>
      <c r="L43" s="269">
        <f t="shared" si="18"/>
        <v>3.8460000000000001</v>
      </c>
      <c r="M43" s="270">
        <f t="shared" si="19"/>
        <v>23.076000000000001</v>
      </c>
      <c r="N43" s="180"/>
    </row>
    <row r="44" spans="1:14" s="158" customFormat="1" ht="27" customHeight="1" thickBot="1" x14ac:dyDescent="0.3">
      <c r="A44" s="40">
        <v>18</v>
      </c>
      <c r="B44" s="657" t="s">
        <v>38</v>
      </c>
      <c r="C44" s="658"/>
      <c r="D44" s="230"/>
      <c r="E44" s="185"/>
      <c r="F44" s="184"/>
      <c r="G44" s="184"/>
      <c r="H44" s="239"/>
      <c r="I44" s="238"/>
      <c r="J44" s="81">
        <v>19.23</v>
      </c>
      <c r="K44" s="82">
        <v>20</v>
      </c>
      <c r="L44" s="289">
        <f t="shared" si="18"/>
        <v>3.8460000000000001</v>
      </c>
      <c r="M44" s="290">
        <f t="shared" si="19"/>
        <v>23.076000000000001</v>
      </c>
      <c r="N44" s="180"/>
    </row>
    <row r="45" spans="1:14" s="158" customFormat="1" ht="24.9" customHeight="1" thickBot="1" x14ac:dyDescent="0.3">
      <c r="A45" s="73">
        <v>0</v>
      </c>
      <c r="B45" s="73"/>
      <c r="C45" s="73"/>
      <c r="D45" s="74"/>
      <c r="E45" s="61"/>
      <c r="F45" s="74"/>
      <c r="G45" s="74"/>
      <c r="H45" s="75"/>
      <c r="I45" s="76"/>
      <c r="J45" s="74"/>
      <c r="K45" s="73"/>
      <c r="L45" s="77"/>
      <c r="M45" s="75"/>
      <c r="N45" s="180"/>
    </row>
    <row r="46" spans="1:14" s="164" customFormat="1" ht="39.9" customHeight="1" thickBot="1" x14ac:dyDescent="0.3">
      <c r="A46" s="589" t="s">
        <v>4</v>
      </c>
      <c r="B46" s="590"/>
      <c r="C46" s="590"/>
      <c r="D46" s="590"/>
      <c r="E46" s="590"/>
      <c r="F46" s="590"/>
      <c r="G46" s="590"/>
      <c r="H46" s="590"/>
      <c r="I46" s="590"/>
      <c r="J46" s="590"/>
      <c r="K46" s="590"/>
      <c r="L46" s="590"/>
      <c r="M46" s="591"/>
      <c r="N46" s="202"/>
    </row>
    <row r="47" spans="1:14" s="158" customFormat="1" ht="24.9" customHeight="1" thickBot="1" x14ac:dyDescent="0.3">
      <c r="A47" s="143"/>
      <c r="B47" s="605" t="s">
        <v>97</v>
      </c>
      <c r="C47" s="606"/>
      <c r="D47" s="244"/>
      <c r="E47" s="245"/>
      <c r="F47" s="246"/>
      <c r="G47" s="247">
        <v>13</v>
      </c>
      <c r="H47" s="291">
        <f>G47</f>
        <v>13</v>
      </c>
      <c r="I47" s="240"/>
      <c r="J47" s="241"/>
      <c r="K47" s="242"/>
      <c r="L47" s="241"/>
      <c r="M47" s="243"/>
      <c r="N47" s="180"/>
    </row>
    <row r="48" spans="1:14" s="158" customFormat="1" ht="30.75" customHeight="1" x14ac:dyDescent="0.25">
      <c r="A48" s="611">
        <v>48</v>
      </c>
      <c r="B48" s="648" t="s">
        <v>71</v>
      </c>
      <c r="C48" s="57" t="s">
        <v>84</v>
      </c>
      <c r="D48" s="248"/>
      <c r="E48" s="86"/>
      <c r="F48" s="186"/>
      <c r="G48" s="87"/>
      <c r="H48" s="292"/>
      <c r="I48" s="344"/>
      <c r="J48" s="659">
        <f>(IF(C50&gt;='tranches emolument'!A36,(C50-'tranches emolument'!A36)*'tranches emolument'!C36+'tranches emolument'!E35,IF(C50&gt;='tranches emolument'!A35,(C50-'tranches emolument'!A35)*'tranches emolument'!C35+'tranches emolument'!E34,IF(C50&gt;='tranches emolument'!A34,(C50-'tranches emolument'!A34)*'tranches emolument'!C34+'tranches emolument'!E33,IF(C50&gt;='tranches emolument'!A33,(C50-'tranches emolument'!A33)*'tranches emolument'!C33+'tranches emolument'!E32,C50*'tranches emolument'!C32)))))</f>
        <v>0</v>
      </c>
      <c r="K48" s="660">
        <v>20</v>
      </c>
      <c r="L48" s="612">
        <f t="shared" ref="L48:L54" si="20">J48*K48%</f>
        <v>0</v>
      </c>
      <c r="M48" s="597">
        <f t="shared" ref="M48" si="21">J48+L48</f>
        <v>0</v>
      </c>
      <c r="N48" s="593"/>
    </row>
    <row r="49" spans="1:14" s="158" customFormat="1" ht="24.75" customHeight="1" x14ac:dyDescent="0.25">
      <c r="A49" s="611"/>
      <c r="B49" s="648"/>
      <c r="C49" s="57" t="s">
        <v>86</v>
      </c>
      <c r="D49" s="249"/>
      <c r="E49" s="88"/>
      <c r="F49" s="210"/>
      <c r="G49" s="89"/>
      <c r="H49" s="293"/>
      <c r="I49" s="345"/>
      <c r="J49" s="659"/>
      <c r="K49" s="660"/>
      <c r="L49" s="612">
        <f t="shared" si="20"/>
        <v>0</v>
      </c>
      <c r="M49" s="597"/>
      <c r="N49" s="593"/>
    </row>
    <row r="50" spans="1:14" s="158" customFormat="1" ht="16.5" customHeight="1" thickBot="1" x14ac:dyDescent="0.3">
      <c r="A50" s="611"/>
      <c r="B50" s="648"/>
      <c r="C50" s="251">
        <v>0</v>
      </c>
      <c r="D50" s="250"/>
      <c r="E50" s="83"/>
      <c r="F50" s="208"/>
      <c r="G50" s="84"/>
      <c r="H50" s="294"/>
      <c r="I50" s="346"/>
      <c r="J50" s="659"/>
      <c r="K50" s="660"/>
      <c r="L50" s="612">
        <f t="shared" si="20"/>
        <v>0</v>
      </c>
      <c r="M50" s="597"/>
      <c r="N50" s="593"/>
    </row>
    <row r="51" spans="1:14" s="158" customFormat="1" ht="40.5" customHeight="1" x14ac:dyDescent="0.25">
      <c r="A51" s="598">
        <v>48</v>
      </c>
      <c r="B51" s="648" t="s">
        <v>71</v>
      </c>
      <c r="C51" s="57" t="s">
        <v>67</v>
      </c>
      <c r="D51" s="248"/>
      <c r="E51" s="86"/>
      <c r="F51" s="186"/>
      <c r="G51" s="87"/>
      <c r="H51" s="292"/>
      <c r="I51" s="344"/>
      <c r="J51" s="659">
        <f>(IF(C53&gt;='tranches emolument'!A36,(C53-'tranches emolument'!A36)*'tranches emolument'!C36+'tranches emolument'!E35,IF(C53&gt;='tranches emolument'!A35,(C53-'tranches emolument'!A35)*'tranches emolument'!C35+'tranches emolument'!E34,IF(C53&gt;='tranches emolument'!A34,(C53-'tranches emolument'!A34)*'tranches emolument'!C34+'tranches emolument'!E33,IF(C53&gt;='tranches emolument'!A33,(C53-'tranches emolument'!A33)*'tranches emolument'!C33+'tranches emolument'!E32,C53*'tranches emolument'!C32)))))/2</f>
        <v>0</v>
      </c>
      <c r="K51" s="660">
        <v>20</v>
      </c>
      <c r="L51" s="612">
        <f t="shared" si="20"/>
        <v>0</v>
      </c>
      <c r="M51" s="597">
        <f t="shared" ref="M51:M56" si="22">J51+L51</f>
        <v>0</v>
      </c>
      <c r="N51" s="593"/>
    </row>
    <row r="52" spans="1:14" s="158" customFormat="1" ht="28.5" customHeight="1" x14ac:dyDescent="0.25">
      <c r="A52" s="598"/>
      <c r="B52" s="648"/>
      <c r="C52" s="57" t="s">
        <v>87</v>
      </c>
      <c r="D52" s="249"/>
      <c r="E52" s="88"/>
      <c r="F52" s="210"/>
      <c r="G52" s="89"/>
      <c r="H52" s="293"/>
      <c r="I52" s="345"/>
      <c r="J52" s="659"/>
      <c r="K52" s="660"/>
      <c r="L52" s="612">
        <f t="shared" si="20"/>
        <v>0</v>
      </c>
      <c r="M52" s="597"/>
      <c r="N52" s="593"/>
    </row>
    <row r="53" spans="1:14" s="158" customFormat="1" ht="16.5" customHeight="1" thickBot="1" x14ac:dyDescent="0.3">
      <c r="A53" s="598"/>
      <c r="B53" s="648"/>
      <c r="C53" s="251">
        <v>0</v>
      </c>
      <c r="D53" s="250"/>
      <c r="E53" s="83"/>
      <c r="F53" s="208"/>
      <c r="G53" s="84"/>
      <c r="H53" s="294"/>
      <c r="I53" s="346"/>
      <c r="J53" s="659"/>
      <c r="K53" s="660"/>
      <c r="L53" s="612">
        <f t="shared" si="20"/>
        <v>0</v>
      </c>
      <c r="M53" s="597"/>
      <c r="N53" s="593"/>
    </row>
    <row r="54" spans="1:14" s="158" customFormat="1" ht="71.400000000000006" x14ac:dyDescent="0.25">
      <c r="A54" s="30">
        <v>9</v>
      </c>
      <c r="B54" s="634" t="s">
        <v>92</v>
      </c>
      <c r="C54" s="635"/>
      <c r="D54" s="250"/>
      <c r="E54" s="209"/>
      <c r="F54" s="208"/>
      <c r="G54" s="85">
        <v>17</v>
      </c>
      <c r="H54" s="295">
        <f>G54</f>
        <v>17</v>
      </c>
      <c r="I54" s="240"/>
      <c r="J54" s="58">
        <v>346.16</v>
      </c>
      <c r="K54" s="147">
        <v>20</v>
      </c>
      <c r="L54" s="269">
        <f t="shared" si="20"/>
        <v>69.232000000000014</v>
      </c>
      <c r="M54" s="270">
        <f t="shared" ref="M54" si="23">J54+L54</f>
        <v>415.39200000000005</v>
      </c>
      <c r="N54" s="587" t="s">
        <v>189</v>
      </c>
    </row>
    <row r="55" spans="1:14" s="158" customFormat="1" ht="48" x14ac:dyDescent="0.25">
      <c r="A55" s="146"/>
      <c r="B55" s="609" t="s">
        <v>174</v>
      </c>
      <c r="C55" s="610"/>
      <c r="D55" s="216"/>
      <c r="E55" s="163"/>
      <c r="F55" s="159"/>
      <c r="G55" s="37">
        <v>17</v>
      </c>
      <c r="H55" s="276">
        <f>G55</f>
        <v>17</v>
      </c>
      <c r="I55" s="226"/>
      <c r="J55" s="165"/>
      <c r="K55" s="166"/>
      <c r="L55" s="297"/>
      <c r="M55" s="298"/>
      <c r="N55" s="437" t="s">
        <v>190</v>
      </c>
    </row>
    <row r="56" spans="1:14" s="158" customFormat="1" ht="24.9" customHeight="1" x14ac:dyDescent="0.25">
      <c r="A56" s="145">
        <v>16</v>
      </c>
      <c r="B56" s="601" t="s">
        <v>43</v>
      </c>
      <c r="C56" s="602"/>
      <c r="D56" s="216"/>
      <c r="E56" s="163"/>
      <c r="F56" s="159"/>
      <c r="G56" s="159"/>
      <c r="H56" s="296"/>
      <c r="I56" s="226"/>
      <c r="J56" s="31">
        <v>15.38</v>
      </c>
      <c r="K56" s="32">
        <v>20</v>
      </c>
      <c r="L56" s="299">
        <f t="shared" ref="L56" si="24">J56*K56%</f>
        <v>3.0760000000000005</v>
      </c>
      <c r="M56" s="300">
        <f t="shared" si="22"/>
        <v>18.456000000000003</v>
      </c>
      <c r="N56" s="180"/>
    </row>
    <row r="57" spans="1:14" s="158" customFormat="1" ht="18" customHeight="1" x14ac:dyDescent="0.25">
      <c r="A57" s="34"/>
      <c r="B57" s="609" t="s">
        <v>175</v>
      </c>
      <c r="C57" s="610"/>
      <c r="D57" s="35">
        <v>0</v>
      </c>
      <c r="E57" s="36">
        <v>20</v>
      </c>
      <c r="F57" s="91">
        <f t="shared" ref="F57:F58" si="25">D57*E57%</f>
        <v>0</v>
      </c>
      <c r="G57" s="37">
        <v>0</v>
      </c>
      <c r="H57" s="276">
        <f t="shared" ref="H57" si="26">D57+F57+G57</f>
        <v>0</v>
      </c>
      <c r="I57" s="226"/>
      <c r="J57" s="165"/>
      <c r="K57" s="166"/>
      <c r="L57" s="165"/>
      <c r="M57" s="196"/>
      <c r="N57" s="180"/>
    </row>
    <row r="58" spans="1:14" s="158" customFormat="1" ht="18" customHeight="1" thickBot="1" x14ac:dyDescent="0.3">
      <c r="A58" s="252"/>
      <c r="B58" s="644" t="s">
        <v>176</v>
      </c>
      <c r="C58" s="645"/>
      <c r="D58" s="35">
        <v>0</v>
      </c>
      <c r="E58" s="36">
        <v>20</v>
      </c>
      <c r="F58" s="91">
        <f t="shared" si="25"/>
        <v>0</v>
      </c>
      <c r="G58" s="37">
        <v>0</v>
      </c>
      <c r="H58" s="276">
        <f t="shared" ref="H58" si="27">D58+F58+G58</f>
        <v>0</v>
      </c>
      <c r="I58" s="238"/>
      <c r="J58" s="203"/>
      <c r="K58" s="204"/>
      <c r="L58" s="203"/>
      <c r="M58" s="205"/>
      <c r="N58" s="180"/>
    </row>
    <row r="59" spans="1:14" s="158" customFormat="1" ht="24.9" customHeight="1" thickBot="1" x14ac:dyDescent="0.3">
      <c r="A59" s="73">
        <v>0</v>
      </c>
      <c r="B59" s="73"/>
      <c r="C59" s="73"/>
      <c r="D59" s="74"/>
      <c r="E59" s="61"/>
      <c r="F59" s="74"/>
      <c r="G59" s="74"/>
      <c r="H59" s="75"/>
      <c r="I59" s="76"/>
      <c r="J59" s="74"/>
      <c r="K59" s="73"/>
      <c r="L59" s="77"/>
      <c r="M59" s="75"/>
      <c r="N59" s="180"/>
    </row>
    <row r="60" spans="1:14" s="158" customFormat="1" ht="39.9" customHeight="1" thickBot="1" x14ac:dyDescent="0.3">
      <c r="A60" s="589" t="s">
        <v>45</v>
      </c>
      <c r="B60" s="590"/>
      <c r="C60" s="590"/>
      <c r="D60" s="590"/>
      <c r="E60" s="590"/>
      <c r="F60" s="590"/>
      <c r="G60" s="590"/>
      <c r="H60" s="590"/>
      <c r="I60" s="590"/>
      <c r="J60" s="590"/>
      <c r="K60" s="590"/>
      <c r="L60" s="590"/>
      <c r="M60" s="591"/>
      <c r="N60" s="180"/>
    </row>
    <row r="61" spans="1:14" s="158" customFormat="1" ht="18" customHeight="1" x14ac:dyDescent="0.25">
      <c r="A61" s="253"/>
      <c r="B61" s="605" t="s">
        <v>177</v>
      </c>
      <c r="C61" s="606"/>
      <c r="D61" s="232"/>
      <c r="E61" s="254"/>
      <c r="F61" s="237"/>
      <c r="G61" s="23">
        <v>13</v>
      </c>
      <c r="H61" s="286">
        <f>G61</f>
        <v>13</v>
      </c>
      <c r="I61" s="236"/>
      <c r="J61" s="241"/>
      <c r="K61" s="242"/>
      <c r="L61" s="241"/>
      <c r="M61" s="243"/>
      <c r="N61" s="180"/>
    </row>
    <row r="62" spans="1:14" s="158" customFormat="1" ht="18" customHeight="1" x14ac:dyDescent="0.25">
      <c r="A62" s="90"/>
      <c r="B62" s="609" t="s">
        <v>174</v>
      </c>
      <c r="C62" s="610"/>
      <c r="D62" s="216"/>
      <c r="E62" s="160"/>
      <c r="F62" s="159"/>
      <c r="G62" s="37">
        <v>17</v>
      </c>
      <c r="H62" s="276">
        <f>G62</f>
        <v>17</v>
      </c>
      <c r="I62" s="226"/>
      <c r="J62" s="165"/>
      <c r="K62" s="166"/>
      <c r="L62" s="165"/>
      <c r="M62" s="196"/>
      <c r="N62" s="180"/>
    </row>
    <row r="63" spans="1:14" s="158" customFormat="1" ht="24.9" customHeight="1" x14ac:dyDescent="0.25">
      <c r="A63" s="30">
        <v>16</v>
      </c>
      <c r="B63" s="601" t="s">
        <v>43</v>
      </c>
      <c r="C63" s="602"/>
      <c r="D63" s="216"/>
      <c r="E63" s="160"/>
      <c r="F63" s="159"/>
      <c r="G63" s="159"/>
      <c r="H63" s="296"/>
      <c r="I63" s="226"/>
      <c r="J63" s="31">
        <v>15.38</v>
      </c>
      <c r="K63" s="95">
        <v>20</v>
      </c>
      <c r="L63" s="303">
        <f t="shared" ref="L63" si="28">J63*K63%</f>
        <v>3.0760000000000005</v>
      </c>
      <c r="M63" s="304">
        <f t="shared" ref="M63" si="29">J63+L63</f>
        <v>18.456000000000003</v>
      </c>
      <c r="N63" s="180"/>
    </row>
    <row r="64" spans="1:14" s="158" customFormat="1" ht="18" customHeight="1" x14ac:dyDescent="0.25">
      <c r="A64" s="34"/>
      <c r="B64" s="609" t="s">
        <v>175</v>
      </c>
      <c r="C64" s="610"/>
      <c r="D64" s="35">
        <v>0</v>
      </c>
      <c r="E64" s="36">
        <v>20</v>
      </c>
      <c r="F64" s="91">
        <f t="shared" ref="F64:F65" si="30">D64*E64%</f>
        <v>0</v>
      </c>
      <c r="G64" s="37">
        <v>0</v>
      </c>
      <c r="H64" s="276">
        <f t="shared" ref="H64" si="31">D64+F64+G64</f>
        <v>0</v>
      </c>
      <c r="I64" s="226"/>
      <c r="J64" s="165"/>
      <c r="K64" s="166"/>
      <c r="L64" s="165"/>
      <c r="M64" s="196"/>
      <c r="N64" s="180"/>
    </row>
    <row r="65" spans="1:14" s="158" customFormat="1" ht="18" customHeight="1" thickBot="1" x14ac:dyDescent="0.3">
      <c r="A65" s="96"/>
      <c r="B65" s="646" t="s">
        <v>176</v>
      </c>
      <c r="C65" s="647"/>
      <c r="D65" s="97">
        <v>0</v>
      </c>
      <c r="E65" s="98">
        <v>20</v>
      </c>
      <c r="F65" s="302">
        <f t="shared" si="30"/>
        <v>0</v>
      </c>
      <c r="G65" s="99">
        <v>0</v>
      </c>
      <c r="H65" s="301">
        <f t="shared" ref="H65" si="32">D65+F65+G65</f>
        <v>0</v>
      </c>
      <c r="I65" s="255"/>
      <c r="J65" s="198"/>
      <c r="K65" s="199"/>
      <c r="L65" s="198"/>
      <c r="M65" s="201"/>
      <c r="N65" s="180"/>
    </row>
    <row r="66" spans="1:14" s="154" customFormat="1" ht="24.9" customHeight="1" thickBot="1" x14ac:dyDescent="0.3">
      <c r="A66" s="100"/>
      <c r="B66" s="100"/>
      <c r="C66" s="100"/>
      <c r="D66" s="101"/>
      <c r="E66" s="102"/>
      <c r="F66" s="101"/>
      <c r="G66" s="101"/>
      <c r="H66" s="103"/>
      <c r="I66" s="104"/>
      <c r="J66" s="101"/>
      <c r="K66" s="100"/>
      <c r="L66" s="105"/>
      <c r="M66" s="103"/>
      <c r="N66" s="187"/>
    </row>
    <row r="67" spans="1:14" s="158" customFormat="1" ht="39.9" customHeight="1" thickBot="1" x14ac:dyDescent="0.3">
      <c r="A67" s="589" t="s">
        <v>95</v>
      </c>
      <c r="B67" s="590"/>
      <c r="C67" s="590"/>
      <c r="D67" s="590"/>
      <c r="E67" s="590"/>
      <c r="F67" s="590"/>
      <c r="G67" s="590"/>
      <c r="H67" s="590"/>
      <c r="I67" s="590"/>
      <c r="J67" s="590"/>
      <c r="K67" s="590"/>
      <c r="L67" s="590"/>
      <c r="M67" s="591"/>
      <c r="N67" s="180"/>
    </row>
    <row r="68" spans="1:14" s="158" customFormat="1" ht="18" customHeight="1" x14ac:dyDescent="0.25">
      <c r="A68" s="253"/>
      <c r="B68" s="605" t="s">
        <v>177</v>
      </c>
      <c r="C68" s="606"/>
      <c r="D68" s="232"/>
      <c r="E68" s="254"/>
      <c r="F68" s="237"/>
      <c r="G68" s="23">
        <v>13</v>
      </c>
      <c r="H68" s="286">
        <f>G68</f>
        <v>13</v>
      </c>
      <c r="I68" s="236"/>
      <c r="J68" s="241"/>
      <c r="K68" s="242"/>
      <c r="L68" s="241"/>
      <c r="M68" s="243"/>
      <c r="N68" s="180"/>
    </row>
    <row r="69" spans="1:14" s="158" customFormat="1" ht="18" customHeight="1" x14ac:dyDescent="0.25">
      <c r="A69" s="90"/>
      <c r="B69" s="609" t="s">
        <v>174</v>
      </c>
      <c r="C69" s="610"/>
      <c r="D69" s="216"/>
      <c r="E69" s="160"/>
      <c r="F69" s="159"/>
      <c r="G69" s="37">
        <v>17</v>
      </c>
      <c r="H69" s="276">
        <f>G69</f>
        <v>17</v>
      </c>
      <c r="I69" s="226"/>
      <c r="J69" s="165"/>
      <c r="K69" s="166"/>
      <c r="L69" s="165"/>
      <c r="M69" s="196"/>
      <c r="N69" s="180"/>
    </row>
    <row r="70" spans="1:14" s="158" customFormat="1" ht="24.9" customHeight="1" x14ac:dyDescent="0.25">
      <c r="A70" s="30">
        <v>16</v>
      </c>
      <c r="B70" s="601" t="s">
        <v>43</v>
      </c>
      <c r="C70" s="602"/>
      <c r="D70" s="216"/>
      <c r="E70" s="160"/>
      <c r="F70" s="159"/>
      <c r="G70" s="159"/>
      <c r="H70" s="217"/>
      <c r="I70" s="226"/>
      <c r="J70" s="31">
        <v>15.38</v>
      </c>
      <c r="K70" s="95">
        <v>20</v>
      </c>
      <c r="L70" s="303">
        <f t="shared" ref="L70" si="33">J70*K70%</f>
        <v>3.0760000000000005</v>
      </c>
      <c r="M70" s="304">
        <f t="shared" ref="M70" si="34">J70+L70</f>
        <v>18.456000000000003</v>
      </c>
      <c r="N70" s="180"/>
    </row>
    <row r="71" spans="1:14" s="158" customFormat="1" ht="18" customHeight="1" x14ac:dyDescent="0.25">
      <c r="A71" s="34"/>
      <c r="B71" s="609" t="s">
        <v>175</v>
      </c>
      <c r="C71" s="610"/>
      <c r="D71" s="35">
        <v>0</v>
      </c>
      <c r="E71" s="36">
        <v>20</v>
      </c>
      <c r="F71" s="91">
        <f t="shared" ref="F71:F72" si="35">D71*E71%</f>
        <v>0</v>
      </c>
      <c r="G71" s="37">
        <v>0</v>
      </c>
      <c r="H71" s="276">
        <f t="shared" ref="H71:H72" si="36">D71+F71+G71</f>
        <v>0</v>
      </c>
      <c r="I71" s="226"/>
      <c r="J71" s="165"/>
      <c r="K71" s="166"/>
      <c r="L71" s="165"/>
      <c r="M71" s="196"/>
      <c r="N71" s="180"/>
    </row>
    <row r="72" spans="1:14" s="158" customFormat="1" ht="18" customHeight="1" thickBot="1" x14ac:dyDescent="0.3">
      <c r="A72" s="96"/>
      <c r="B72" s="646" t="s">
        <v>178</v>
      </c>
      <c r="C72" s="647"/>
      <c r="D72" s="97">
        <v>0</v>
      </c>
      <c r="E72" s="98">
        <v>20</v>
      </c>
      <c r="F72" s="302">
        <f t="shared" si="35"/>
        <v>0</v>
      </c>
      <c r="G72" s="99">
        <v>0</v>
      </c>
      <c r="H72" s="301">
        <f t="shared" si="36"/>
        <v>0</v>
      </c>
      <c r="I72" s="255"/>
      <c r="J72" s="198"/>
      <c r="K72" s="199"/>
      <c r="L72" s="198"/>
      <c r="M72" s="201"/>
      <c r="N72" s="180"/>
    </row>
    <row r="73" spans="1:14" s="154" customFormat="1" ht="24.9" customHeight="1" thickBot="1" x14ac:dyDescent="0.3">
      <c r="A73" s="100">
        <v>0</v>
      </c>
      <c r="B73" s="100"/>
      <c r="C73" s="100"/>
      <c r="D73" s="101"/>
      <c r="E73" s="102"/>
      <c r="F73" s="101"/>
      <c r="G73" s="101"/>
      <c r="H73" s="103"/>
      <c r="I73" s="104"/>
      <c r="J73" s="101"/>
      <c r="K73" s="100"/>
      <c r="L73" s="105"/>
      <c r="M73" s="103"/>
      <c r="N73" s="187"/>
    </row>
    <row r="74" spans="1:14" s="158" customFormat="1" ht="39.9" customHeight="1" thickBot="1" x14ac:dyDescent="0.3">
      <c r="A74" s="654" t="s">
        <v>57</v>
      </c>
      <c r="B74" s="655"/>
      <c r="C74" s="655"/>
      <c r="D74" s="655"/>
      <c r="E74" s="655"/>
      <c r="F74" s="655"/>
      <c r="G74" s="655"/>
      <c r="H74" s="655"/>
      <c r="I74" s="655"/>
      <c r="J74" s="655"/>
      <c r="K74" s="655"/>
      <c r="L74" s="655"/>
      <c r="M74" s="656"/>
      <c r="N74" s="180"/>
    </row>
    <row r="75" spans="1:14" s="158" customFormat="1" ht="37.5" customHeight="1" x14ac:dyDescent="0.25">
      <c r="A75" s="256">
        <v>22</v>
      </c>
      <c r="B75" s="607" t="s">
        <v>47</v>
      </c>
      <c r="C75" s="608"/>
      <c r="D75" s="257">
        <v>0</v>
      </c>
      <c r="E75" s="258">
        <v>20</v>
      </c>
      <c r="F75" s="305">
        <f t="shared" ref="F75:F76" si="37">D75*E75%</f>
        <v>0</v>
      </c>
      <c r="G75" s="259">
        <v>0</v>
      </c>
      <c r="H75" s="308">
        <f t="shared" ref="H75:H76" si="38">D75+F75+G75</f>
        <v>0</v>
      </c>
      <c r="I75" s="236"/>
      <c r="J75" s="23">
        <v>15.38</v>
      </c>
      <c r="K75" s="25">
        <v>20</v>
      </c>
      <c r="L75" s="272">
        <f t="shared" ref="L75:L77" si="39">J75*K75%</f>
        <v>3.0760000000000005</v>
      </c>
      <c r="M75" s="312">
        <f t="shared" ref="M75:M76" si="40">J75+L75</f>
        <v>18.456000000000003</v>
      </c>
      <c r="N75" s="180"/>
    </row>
    <row r="76" spans="1:14" s="158" customFormat="1" ht="68.25" customHeight="1" x14ac:dyDescent="0.25">
      <c r="A76" s="30">
        <v>23</v>
      </c>
      <c r="B76" s="601" t="s">
        <v>179</v>
      </c>
      <c r="C76" s="602"/>
      <c r="D76" s="109">
        <v>0</v>
      </c>
      <c r="E76" s="110">
        <v>20</v>
      </c>
      <c r="F76" s="306">
        <f t="shared" si="37"/>
        <v>0</v>
      </c>
      <c r="G76" s="111">
        <v>0</v>
      </c>
      <c r="H76" s="309">
        <f t="shared" si="38"/>
        <v>0</v>
      </c>
      <c r="I76" s="226"/>
      <c r="J76" s="112">
        <v>38.46</v>
      </c>
      <c r="K76" s="113">
        <v>20</v>
      </c>
      <c r="L76" s="311">
        <f t="shared" si="39"/>
        <v>7.6920000000000002</v>
      </c>
      <c r="M76" s="270">
        <f t="shared" si="40"/>
        <v>46.152000000000001</v>
      </c>
      <c r="N76" s="180"/>
    </row>
    <row r="77" spans="1:14" s="158" customFormat="1" ht="18" customHeight="1" x14ac:dyDescent="0.25">
      <c r="A77" s="611">
        <v>20</v>
      </c>
      <c r="B77" s="592" t="s">
        <v>50</v>
      </c>
      <c r="C77" s="57" t="s">
        <v>48</v>
      </c>
      <c r="D77" s="260"/>
      <c r="E77" s="160"/>
      <c r="F77" s="307"/>
      <c r="G77" s="169"/>
      <c r="H77" s="310"/>
      <c r="I77" s="226"/>
      <c r="J77" s="112">
        <v>38.46</v>
      </c>
      <c r="K77" s="113">
        <v>20</v>
      </c>
      <c r="L77" s="311">
        <f t="shared" si="39"/>
        <v>7.6920000000000002</v>
      </c>
      <c r="M77" s="270">
        <f t="shared" ref="M77:M80" si="41">J77+L77</f>
        <v>46.152000000000001</v>
      </c>
      <c r="N77" s="180"/>
    </row>
    <row r="78" spans="1:14" s="158" customFormat="1" ht="18" customHeight="1" x14ac:dyDescent="0.25">
      <c r="A78" s="611"/>
      <c r="B78" s="592"/>
      <c r="C78" s="57" t="s">
        <v>53</v>
      </c>
      <c r="D78" s="109">
        <v>0</v>
      </c>
      <c r="E78" s="110">
        <v>20</v>
      </c>
      <c r="F78" s="306">
        <f t="shared" ref="F78:F79" si="42">D78*E78%</f>
        <v>0</v>
      </c>
      <c r="G78" s="111">
        <v>0</v>
      </c>
      <c r="H78" s="309">
        <f t="shared" ref="H78" si="43">D78+F78+G78</f>
        <v>0</v>
      </c>
      <c r="I78" s="226"/>
      <c r="J78" s="165"/>
      <c r="K78" s="165"/>
      <c r="L78" s="297"/>
      <c r="M78" s="298"/>
      <c r="N78" s="180"/>
    </row>
    <row r="79" spans="1:14" s="158" customFormat="1" ht="18" customHeight="1" x14ac:dyDescent="0.25">
      <c r="A79" s="611"/>
      <c r="B79" s="592"/>
      <c r="C79" s="57" t="s">
        <v>53</v>
      </c>
      <c r="D79" s="109">
        <v>0</v>
      </c>
      <c r="E79" s="110">
        <v>2.1</v>
      </c>
      <c r="F79" s="306">
        <f t="shared" si="42"/>
        <v>0</v>
      </c>
      <c r="G79" s="111">
        <v>0</v>
      </c>
      <c r="H79" s="309">
        <f t="shared" ref="H79" si="44">D79+F79+G79</f>
        <v>0</v>
      </c>
      <c r="I79" s="226"/>
      <c r="J79" s="165"/>
      <c r="K79" s="165"/>
      <c r="L79" s="297"/>
      <c r="M79" s="298"/>
      <c r="N79" s="180"/>
    </row>
    <row r="80" spans="1:14" s="158" customFormat="1" ht="18" customHeight="1" x14ac:dyDescent="0.25">
      <c r="A80" s="611"/>
      <c r="B80" s="592"/>
      <c r="C80" s="57" t="s">
        <v>49</v>
      </c>
      <c r="D80" s="260"/>
      <c r="E80" s="160"/>
      <c r="F80" s="307"/>
      <c r="G80" s="169"/>
      <c r="H80" s="310"/>
      <c r="I80" s="226"/>
      <c r="J80" s="112">
        <v>38.46</v>
      </c>
      <c r="K80" s="113">
        <v>20</v>
      </c>
      <c r="L80" s="311">
        <f t="shared" ref="L80" si="45">J80*K80%</f>
        <v>7.6920000000000002</v>
      </c>
      <c r="M80" s="270">
        <f t="shared" si="41"/>
        <v>46.152000000000001</v>
      </c>
      <c r="N80" s="180"/>
    </row>
    <row r="81" spans="1:14" s="158" customFormat="1" ht="18" customHeight="1" x14ac:dyDescent="0.25">
      <c r="A81" s="611"/>
      <c r="B81" s="592"/>
      <c r="C81" s="57" t="s">
        <v>54</v>
      </c>
      <c r="D81" s="109">
        <v>0</v>
      </c>
      <c r="E81" s="110">
        <v>20</v>
      </c>
      <c r="F81" s="306">
        <f t="shared" ref="F81:F82" si="46">D81*E81%</f>
        <v>0</v>
      </c>
      <c r="G81" s="111">
        <v>0</v>
      </c>
      <c r="H81" s="309">
        <f t="shared" ref="H81:H82" si="47">D81+F81+G81</f>
        <v>0</v>
      </c>
      <c r="I81" s="226"/>
      <c r="J81" s="165"/>
      <c r="K81" s="165"/>
      <c r="L81" s="297"/>
      <c r="M81" s="298"/>
      <c r="N81" s="180"/>
    </row>
    <row r="82" spans="1:14" s="158" customFormat="1" ht="18" customHeight="1" x14ac:dyDescent="0.25">
      <c r="A82" s="611"/>
      <c r="B82" s="592"/>
      <c r="C82" s="57" t="s">
        <v>68</v>
      </c>
      <c r="D82" s="109">
        <v>0</v>
      </c>
      <c r="E82" s="110">
        <v>2.1</v>
      </c>
      <c r="F82" s="306">
        <f t="shared" si="46"/>
        <v>0</v>
      </c>
      <c r="G82" s="111">
        <v>0</v>
      </c>
      <c r="H82" s="309">
        <f t="shared" si="47"/>
        <v>0</v>
      </c>
      <c r="I82" s="226"/>
      <c r="J82" s="165"/>
      <c r="K82" s="165"/>
      <c r="L82" s="297"/>
      <c r="M82" s="298"/>
      <c r="N82" s="180"/>
    </row>
    <row r="83" spans="1:14" s="158" customFormat="1" ht="18" customHeight="1" x14ac:dyDescent="0.25">
      <c r="A83" s="611"/>
      <c r="B83" s="592"/>
      <c r="C83" s="57" t="s">
        <v>49</v>
      </c>
      <c r="D83" s="260"/>
      <c r="E83" s="160"/>
      <c r="F83" s="307"/>
      <c r="G83" s="169"/>
      <c r="H83" s="310"/>
      <c r="I83" s="226"/>
      <c r="J83" s="112">
        <v>38.46</v>
      </c>
      <c r="K83" s="113">
        <v>20</v>
      </c>
      <c r="L83" s="311">
        <f t="shared" ref="L83" si="48">J83*K83%</f>
        <v>7.6920000000000002</v>
      </c>
      <c r="M83" s="270">
        <f t="shared" ref="M83:M87" si="49">J83+L83</f>
        <v>46.152000000000001</v>
      </c>
      <c r="N83" s="180"/>
    </row>
    <row r="84" spans="1:14" s="158" customFormat="1" ht="18" customHeight="1" x14ac:dyDescent="0.25">
      <c r="A84" s="611"/>
      <c r="B84" s="592"/>
      <c r="C84" s="57" t="s">
        <v>55</v>
      </c>
      <c r="D84" s="109">
        <v>0</v>
      </c>
      <c r="E84" s="110">
        <v>20</v>
      </c>
      <c r="F84" s="306">
        <f t="shared" ref="F84:F86" si="50">D84*E84%</f>
        <v>0</v>
      </c>
      <c r="G84" s="111">
        <v>0</v>
      </c>
      <c r="H84" s="309">
        <f t="shared" ref="H84:H85" si="51">D84+F84+G84</f>
        <v>0</v>
      </c>
      <c r="I84" s="226"/>
      <c r="J84" s="165"/>
      <c r="K84" s="165"/>
      <c r="L84" s="297"/>
      <c r="M84" s="298"/>
      <c r="N84" s="180"/>
    </row>
    <row r="85" spans="1:14" s="158" customFormat="1" ht="18" customHeight="1" x14ac:dyDescent="0.25">
      <c r="A85" s="145"/>
      <c r="B85" s="592"/>
      <c r="C85" s="57" t="s">
        <v>55</v>
      </c>
      <c r="D85" s="109">
        <v>0</v>
      </c>
      <c r="E85" s="110">
        <v>2.1</v>
      </c>
      <c r="F85" s="306">
        <f t="shared" si="50"/>
        <v>0</v>
      </c>
      <c r="G85" s="111">
        <v>0</v>
      </c>
      <c r="H85" s="309">
        <f t="shared" si="51"/>
        <v>0</v>
      </c>
      <c r="I85" s="226"/>
      <c r="J85" s="165"/>
      <c r="K85" s="165"/>
      <c r="L85" s="297"/>
      <c r="M85" s="298"/>
      <c r="N85" s="180"/>
    </row>
    <row r="86" spans="1:14" s="158" customFormat="1" ht="18" customHeight="1" x14ac:dyDescent="0.25">
      <c r="A86" s="145"/>
      <c r="B86" s="592"/>
      <c r="C86" s="57" t="s">
        <v>52</v>
      </c>
      <c r="D86" s="109">
        <v>0</v>
      </c>
      <c r="E86" s="110">
        <v>20</v>
      </c>
      <c r="F86" s="306">
        <f t="shared" si="50"/>
        <v>0</v>
      </c>
      <c r="G86" s="111">
        <v>0</v>
      </c>
      <c r="H86" s="309">
        <f t="shared" ref="H86" si="52">D86+F86+G86</f>
        <v>0</v>
      </c>
      <c r="I86" s="226"/>
      <c r="J86" s="165"/>
      <c r="K86" s="165"/>
      <c r="L86" s="297"/>
      <c r="M86" s="298"/>
      <c r="N86" s="180"/>
    </row>
    <row r="87" spans="1:14" s="158" customFormat="1" ht="18" customHeight="1" x14ac:dyDescent="0.25">
      <c r="A87" s="145">
        <v>21</v>
      </c>
      <c r="B87" s="592"/>
      <c r="C87" s="57" t="s">
        <v>51</v>
      </c>
      <c r="D87" s="260"/>
      <c r="E87" s="160"/>
      <c r="F87" s="169"/>
      <c r="G87" s="169"/>
      <c r="H87" s="310"/>
      <c r="I87" s="226"/>
      <c r="J87" s="112">
        <v>19.23</v>
      </c>
      <c r="K87" s="113">
        <v>20</v>
      </c>
      <c r="L87" s="311">
        <f t="shared" ref="L87" si="53">J87*K87%</f>
        <v>3.8460000000000001</v>
      </c>
      <c r="M87" s="270">
        <f t="shared" si="49"/>
        <v>23.076000000000001</v>
      </c>
      <c r="N87" s="180"/>
    </row>
    <row r="88" spans="1:14" s="158" customFormat="1" ht="18" customHeight="1" x14ac:dyDescent="0.25">
      <c r="A88" s="70"/>
      <c r="B88" s="594" t="s">
        <v>180</v>
      </c>
      <c r="C88" s="595"/>
      <c r="D88" s="67">
        <v>0</v>
      </c>
      <c r="E88" s="36">
        <v>20</v>
      </c>
      <c r="F88" s="91">
        <f t="shared" ref="F88:F89" si="54">D88*E88%</f>
        <v>0</v>
      </c>
      <c r="G88" s="37">
        <v>0</v>
      </c>
      <c r="H88" s="270">
        <f t="shared" ref="H88" si="55">D88+F88+G88</f>
        <v>0</v>
      </c>
      <c r="I88" s="228"/>
      <c r="J88" s="161"/>
      <c r="K88" s="161"/>
      <c r="L88" s="161"/>
      <c r="M88" s="183"/>
      <c r="N88" s="179"/>
    </row>
    <row r="89" spans="1:14" s="158" customFormat="1" ht="18" customHeight="1" thickBot="1" x14ac:dyDescent="0.3">
      <c r="A89" s="252"/>
      <c r="B89" s="599" t="s">
        <v>56</v>
      </c>
      <c r="C89" s="600"/>
      <c r="D89" s="97">
        <v>0</v>
      </c>
      <c r="E89" s="98">
        <v>20</v>
      </c>
      <c r="F89" s="302">
        <f t="shared" si="54"/>
        <v>0</v>
      </c>
      <c r="G89" s="99">
        <v>0</v>
      </c>
      <c r="H89" s="301">
        <f t="shared" ref="H89" si="56">D89+F89+G89</f>
        <v>0</v>
      </c>
      <c r="I89" s="255"/>
      <c r="J89" s="198"/>
      <c r="K89" s="199"/>
      <c r="L89" s="198"/>
      <c r="M89" s="200"/>
      <c r="N89" s="180"/>
    </row>
    <row r="90" spans="1:14" s="153" customFormat="1" ht="24.75" customHeight="1" thickBot="1" x14ac:dyDescent="0.3">
      <c r="A90" s="148"/>
      <c r="B90" s="114"/>
      <c r="C90" s="114"/>
      <c r="D90" s="115"/>
      <c r="E90" s="116"/>
      <c r="F90" s="115"/>
      <c r="G90" s="115"/>
      <c r="H90" s="117"/>
      <c r="I90" s="118"/>
      <c r="J90" s="115"/>
      <c r="K90" s="119"/>
      <c r="L90" s="115"/>
      <c r="M90" s="120"/>
      <c r="N90" s="188"/>
    </row>
    <row r="91" spans="1:14" s="158" customFormat="1" ht="39.9" customHeight="1" thickBot="1" x14ac:dyDescent="0.3">
      <c r="A91" s="589" t="s">
        <v>58</v>
      </c>
      <c r="B91" s="590"/>
      <c r="C91" s="590"/>
      <c r="D91" s="590"/>
      <c r="E91" s="590"/>
      <c r="F91" s="590"/>
      <c r="G91" s="590"/>
      <c r="H91" s="590"/>
      <c r="I91" s="590"/>
      <c r="J91" s="590"/>
      <c r="K91" s="590"/>
      <c r="L91" s="590"/>
      <c r="M91" s="591"/>
      <c r="N91" s="180"/>
    </row>
    <row r="92" spans="1:14" s="158" customFormat="1" ht="52.5" customHeight="1" x14ac:dyDescent="0.25">
      <c r="A92" s="56">
        <v>9</v>
      </c>
      <c r="B92" s="650" t="s">
        <v>88</v>
      </c>
      <c r="C92" s="651"/>
      <c r="D92" s="232"/>
      <c r="E92" s="254"/>
      <c r="F92" s="237"/>
      <c r="G92" s="23">
        <v>17</v>
      </c>
      <c r="H92" s="79">
        <f>G92</f>
        <v>17</v>
      </c>
      <c r="I92" s="236"/>
      <c r="J92" s="24">
        <v>346.16</v>
      </c>
      <c r="K92" s="25">
        <v>20</v>
      </c>
      <c r="L92" s="272">
        <f t="shared" ref="L92" si="57">J92*K92%</f>
        <v>69.232000000000014</v>
      </c>
      <c r="M92" s="273">
        <f t="shared" ref="M92" si="58">J92+L92</f>
        <v>415.39200000000005</v>
      </c>
      <c r="N92" s="180" t="s">
        <v>89</v>
      </c>
    </row>
    <row r="93" spans="1:14" s="158" customFormat="1" ht="24.9" customHeight="1" x14ac:dyDescent="0.25">
      <c r="A93" s="145"/>
      <c r="B93" s="609" t="s">
        <v>177</v>
      </c>
      <c r="C93" s="610"/>
      <c r="D93" s="216"/>
      <c r="E93" s="163"/>
      <c r="F93" s="159"/>
      <c r="G93" s="37">
        <v>13</v>
      </c>
      <c r="H93" s="38">
        <f>G93</f>
        <v>13</v>
      </c>
      <c r="I93" s="228"/>
      <c r="J93" s="165"/>
      <c r="K93" s="166"/>
      <c r="L93" s="297"/>
      <c r="M93" s="298"/>
      <c r="N93" s="180"/>
    </row>
    <row r="94" spans="1:14" s="158" customFormat="1" ht="24.9" customHeight="1" x14ac:dyDescent="0.25">
      <c r="A94" s="145">
        <v>16</v>
      </c>
      <c r="B94" s="601" t="s">
        <v>43</v>
      </c>
      <c r="C94" s="602"/>
      <c r="D94" s="260"/>
      <c r="E94" s="160"/>
      <c r="F94" s="169"/>
      <c r="G94" s="169"/>
      <c r="H94" s="261"/>
      <c r="I94" s="226"/>
      <c r="J94" s="31">
        <v>15.38</v>
      </c>
      <c r="K94" s="32">
        <v>20</v>
      </c>
      <c r="L94" s="299">
        <f t="shared" ref="L94" si="59">J94*K94%</f>
        <v>3.0760000000000005</v>
      </c>
      <c r="M94" s="300">
        <f>+J94+L94</f>
        <v>18.456000000000003</v>
      </c>
      <c r="N94" s="180"/>
    </row>
    <row r="95" spans="1:14" s="158" customFormat="1" ht="18" customHeight="1" x14ac:dyDescent="0.25">
      <c r="A95" s="34"/>
      <c r="B95" s="594" t="s">
        <v>175</v>
      </c>
      <c r="C95" s="595"/>
      <c r="D95" s="35">
        <v>0</v>
      </c>
      <c r="E95" s="36">
        <v>20</v>
      </c>
      <c r="F95" s="91">
        <f t="shared" ref="F95:F96" si="60">D95*E95%</f>
        <v>0</v>
      </c>
      <c r="G95" s="37">
        <v>0</v>
      </c>
      <c r="H95" s="38">
        <f t="shared" ref="H95" si="61">D95+F95+G95</f>
        <v>0</v>
      </c>
      <c r="I95" s="226"/>
      <c r="J95" s="165"/>
      <c r="K95" s="165"/>
      <c r="L95" s="297"/>
      <c r="M95" s="298"/>
      <c r="N95" s="180"/>
    </row>
    <row r="96" spans="1:14" s="158" customFormat="1" ht="18" customHeight="1" x14ac:dyDescent="0.25">
      <c r="A96" s="145"/>
      <c r="B96" s="594" t="s">
        <v>178</v>
      </c>
      <c r="C96" s="595"/>
      <c r="D96" s="35">
        <v>0</v>
      </c>
      <c r="E96" s="36">
        <v>20</v>
      </c>
      <c r="F96" s="91">
        <f t="shared" si="60"/>
        <v>0</v>
      </c>
      <c r="G96" s="37">
        <v>0</v>
      </c>
      <c r="H96" s="38">
        <f t="shared" ref="H96" si="62">D96+F96+G96</f>
        <v>0</v>
      </c>
      <c r="I96" s="226"/>
      <c r="J96" s="165"/>
      <c r="K96" s="165"/>
      <c r="L96" s="297"/>
      <c r="M96" s="298"/>
      <c r="N96" s="180"/>
    </row>
    <row r="97" spans="1:14" s="158" customFormat="1" ht="18" customHeight="1" x14ac:dyDescent="0.25">
      <c r="A97" s="146"/>
      <c r="B97" s="594" t="s">
        <v>174</v>
      </c>
      <c r="C97" s="595"/>
      <c r="D97" s="260"/>
      <c r="E97" s="160"/>
      <c r="F97" s="307"/>
      <c r="G97" s="37">
        <v>17</v>
      </c>
      <c r="H97" s="38">
        <f>G97</f>
        <v>17</v>
      </c>
      <c r="I97" s="226"/>
      <c r="J97" s="165"/>
      <c r="K97" s="165"/>
      <c r="L97" s="297"/>
      <c r="M97" s="298"/>
      <c r="N97" s="180"/>
    </row>
    <row r="98" spans="1:14" s="158" customFormat="1" ht="38.25" customHeight="1" x14ac:dyDescent="0.25">
      <c r="A98" s="30">
        <v>27</v>
      </c>
      <c r="B98" s="601" t="s">
        <v>181</v>
      </c>
      <c r="C98" s="602"/>
      <c r="D98" s="35">
        <v>0</v>
      </c>
      <c r="E98" s="36">
        <v>20</v>
      </c>
      <c r="F98" s="91">
        <f>D98*E98%</f>
        <v>0</v>
      </c>
      <c r="G98" s="37">
        <v>0</v>
      </c>
      <c r="H98" s="38">
        <f t="shared" ref="H98" si="63">D98+F98+G98</f>
        <v>0</v>
      </c>
      <c r="I98" s="226"/>
      <c r="J98" s="31">
        <v>15.38</v>
      </c>
      <c r="K98" s="32">
        <v>20</v>
      </c>
      <c r="L98" s="299">
        <f t="shared" ref="L98:L99" si="64">J98*K98%</f>
        <v>3.0760000000000005</v>
      </c>
      <c r="M98" s="300">
        <f>+J98+L98</f>
        <v>18.456000000000003</v>
      </c>
      <c r="N98" s="179" t="s">
        <v>90</v>
      </c>
    </row>
    <row r="99" spans="1:14" s="158" customFormat="1" ht="44.25" customHeight="1" thickBot="1" x14ac:dyDescent="0.3">
      <c r="A99" s="40">
        <v>29</v>
      </c>
      <c r="B99" s="599" t="s">
        <v>182</v>
      </c>
      <c r="C99" s="600"/>
      <c r="D99" s="92">
        <v>0</v>
      </c>
      <c r="E99" s="93">
        <v>20</v>
      </c>
      <c r="F99" s="94">
        <f t="shared" ref="F99" si="65">D99*E99/100</f>
        <v>0</v>
      </c>
      <c r="G99" s="71">
        <v>0</v>
      </c>
      <c r="H99" s="72">
        <f t="shared" ref="H99" si="66">D99+F99+G99</f>
        <v>0</v>
      </c>
      <c r="I99" s="238"/>
      <c r="J99" s="121">
        <v>15.38</v>
      </c>
      <c r="K99" s="46">
        <v>20</v>
      </c>
      <c r="L99" s="313">
        <f t="shared" si="64"/>
        <v>3.0760000000000005</v>
      </c>
      <c r="M99" s="314">
        <f>+J99+L99</f>
        <v>18.456000000000003</v>
      </c>
      <c r="N99" s="179" t="s">
        <v>90</v>
      </c>
    </row>
    <row r="100" spans="1:14" s="153" customFormat="1" ht="20.25" customHeight="1" thickBot="1" x14ac:dyDescent="0.3">
      <c r="A100" s="3"/>
      <c r="B100" s="4"/>
      <c r="C100" s="4"/>
      <c r="D100" s="122"/>
      <c r="E100" s="123"/>
      <c r="F100" s="122"/>
      <c r="G100" s="122"/>
      <c r="H100" s="120"/>
      <c r="I100" s="124"/>
      <c r="J100" s="122"/>
      <c r="K100" s="125"/>
      <c r="L100" s="122"/>
      <c r="M100" s="120"/>
      <c r="N100" s="188"/>
    </row>
    <row r="101" spans="1:14" s="158" customFormat="1" ht="39.9" customHeight="1" thickBot="1" x14ac:dyDescent="0.3">
      <c r="A101" s="589" t="s">
        <v>61</v>
      </c>
      <c r="B101" s="590"/>
      <c r="C101" s="590"/>
      <c r="D101" s="590"/>
      <c r="E101" s="590"/>
      <c r="F101" s="590"/>
      <c r="G101" s="590"/>
      <c r="H101" s="590"/>
      <c r="I101" s="590"/>
      <c r="J101" s="590"/>
      <c r="K101" s="590"/>
      <c r="L101" s="590"/>
      <c r="M101" s="591"/>
      <c r="N101" s="180"/>
    </row>
    <row r="102" spans="1:14" s="158" customFormat="1" ht="52.5" customHeight="1" x14ac:dyDescent="0.25">
      <c r="A102" s="56">
        <v>9</v>
      </c>
      <c r="B102" s="650" t="s">
        <v>183</v>
      </c>
      <c r="C102" s="651"/>
      <c r="D102" s="232"/>
      <c r="E102" s="254"/>
      <c r="F102" s="237"/>
      <c r="G102" s="23">
        <v>17</v>
      </c>
      <c r="H102" s="286">
        <f>G102</f>
        <v>17</v>
      </c>
      <c r="I102" s="236"/>
      <c r="J102" s="24">
        <v>346.16</v>
      </c>
      <c r="K102" s="25">
        <v>20</v>
      </c>
      <c r="L102" s="272">
        <f t="shared" ref="L102:L104" si="67">J102*K102%</f>
        <v>69.232000000000014</v>
      </c>
      <c r="M102" s="273">
        <f t="shared" ref="M102" si="68">J102+L102</f>
        <v>415.39200000000005</v>
      </c>
      <c r="N102" s="180" t="s">
        <v>89</v>
      </c>
    </row>
    <row r="103" spans="1:14" s="158" customFormat="1" ht="49.5" customHeight="1" x14ac:dyDescent="0.25">
      <c r="A103" s="30">
        <v>24</v>
      </c>
      <c r="B103" s="603" t="s">
        <v>59</v>
      </c>
      <c r="C103" s="604"/>
      <c r="D103" s="263"/>
      <c r="E103" s="177"/>
      <c r="F103" s="177"/>
      <c r="G103" s="177"/>
      <c r="H103" s="264"/>
      <c r="I103" s="226"/>
      <c r="J103" s="31">
        <v>57.6</v>
      </c>
      <c r="K103" s="32">
        <v>20</v>
      </c>
      <c r="L103" s="299">
        <f t="shared" si="67"/>
        <v>11.520000000000001</v>
      </c>
      <c r="M103" s="300">
        <f>+J103+L103</f>
        <v>69.12</v>
      </c>
      <c r="N103" s="180"/>
    </row>
    <row r="104" spans="1:14" s="158" customFormat="1" ht="24.9" customHeight="1" x14ac:dyDescent="0.25">
      <c r="A104" s="30">
        <v>25</v>
      </c>
      <c r="B104" s="601" t="s">
        <v>60</v>
      </c>
      <c r="C104" s="602"/>
      <c r="D104" s="263"/>
      <c r="E104" s="177"/>
      <c r="F104" s="177"/>
      <c r="G104" s="177"/>
      <c r="H104" s="264"/>
      <c r="I104" s="226"/>
      <c r="J104" s="31">
        <v>15.38</v>
      </c>
      <c r="K104" s="32">
        <v>20</v>
      </c>
      <c r="L104" s="299">
        <f t="shared" si="67"/>
        <v>3.0760000000000005</v>
      </c>
      <c r="M104" s="300">
        <f>+J104+L104</f>
        <v>18.456000000000003</v>
      </c>
      <c r="N104" s="180"/>
    </row>
    <row r="105" spans="1:14" s="158" customFormat="1" ht="18" customHeight="1" x14ac:dyDescent="0.25">
      <c r="A105" s="262"/>
      <c r="B105" s="648" t="s">
        <v>66</v>
      </c>
      <c r="C105" s="131" t="s">
        <v>64</v>
      </c>
      <c r="D105" s="35">
        <v>0</v>
      </c>
      <c r="E105" s="36">
        <v>20</v>
      </c>
      <c r="F105" s="91">
        <f t="shared" ref="F105:F112" si="69">D105*E105%</f>
        <v>0</v>
      </c>
      <c r="G105" s="37">
        <v>0</v>
      </c>
      <c r="H105" s="276">
        <f t="shared" ref="H105:H107" si="70">D105+F105+G105</f>
        <v>0</v>
      </c>
      <c r="I105" s="265"/>
      <c r="J105" s="178"/>
      <c r="K105" s="178"/>
      <c r="L105" s="315"/>
      <c r="M105" s="316"/>
      <c r="N105" s="180"/>
    </row>
    <row r="106" spans="1:14" s="158" customFormat="1" ht="18" customHeight="1" x14ac:dyDescent="0.25">
      <c r="A106" s="262"/>
      <c r="B106" s="648"/>
      <c r="C106" s="131" t="s">
        <v>184</v>
      </c>
      <c r="D106" s="35">
        <v>0</v>
      </c>
      <c r="E106" s="36">
        <v>20</v>
      </c>
      <c r="F106" s="91">
        <f t="shared" si="69"/>
        <v>0</v>
      </c>
      <c r="G106" s="37">
        <v>0</v>
      </c>
      <c r="H106" s="276">
        <f t="shared" si="70"/>
        <v>0</v>
      </c>
      <c r="I106" s="265"/>
      <c r="J106" s="178"/>
      <c r="K106" s="178"/>
      <c r="L106" s="315"/>
      <c r="M106" s="316"/>
      <c r="N106" s="180"/>
    </row>
    <row r="107" spans="1:14" s="158" customFormat="1" ht="18" customHeight="1" x14ac:dyDescent="0.25">
      <c r="A107" s="262"/>
      <c r="B107" s="648"/>
      <c r="C107" s="131" t="s">
        <v>83</v>
      </c>
      <c r="D107" s="109">
        <v>0</v>
      </c>
      <c r="E107" s="132">
        <v>20</v>
      </c>
      <c r="F107" s="306">
        <f t="shared" si="69"/>
        <v>0</v>
      </c>
      <c r="G107" s="111">
        <v>0</v>
      </c>
      <c r="H107" s="309">
        <f t="shared" si="70"/>
        <v>0</v>
      </c>
      <c r="I107" s="265"/>
      <c r="J107" s="178"/>
      <c r="K107" s="178"/>
      <c r="L107" s="315"/>
      <c r="M107" s="316"/>
      <c r="N107" s="180"/>
    </row>
    <row r="108" spans="1:14" s="158" customFormat="1" ht="41.25" customHeight="1" x14ac:dyDescent="0.25">
      <c r="A108" s="30">
        <v>19</v>
      </c>
      <c r="B108" s="601" t="s">
        <v>46</v>
      </c>
      <c r="C108" s="602"/>
      <c r="D108" s="260"/>
      <c r="E108" s="160"/>
      <c r="F108" s="307"/>
      <c r="G108" s="169"/>
      <c r="H108" s="310"/>
      <c r="I108" s="226"/>
      <c r="J108" s="37">
        <v>38.46</v>
      </c>
      <c r="K108" s="147">
        <v>20</v>
      </c>
      <c r="L108" s="269">
        <f t="shared" ref="L108:L111" si="71">J108*K108%</f>
        <v>7.6920000000000002</v>
      </c>
      <c r="M108" s="300">
        <f>J108+L108</f>
        <v>46.152000000000001</v>
      </c>
      <c r="N108" s="180"/>
    </row>
    <row r="109" spans="1:14" s="158" customFormat="1" ht="37.5" customHeight="1" x14ac:dyDescent="0.25">
      <c r="A109" s="108">
        <v>22</v>
      </c>
      <c r="B109" s="594" t="s">
        <v>47</v>
      </c>
      <c r="C109" s="595"/>
      <c r="D109" s="109">
        <v>0</v>
      </c>
      <c r="E109" s="110">
        <v>20</v>
      </c>
      <c r="F109" s="306">
        <f t="shared" si="69"/>
        <v>0</v>
      </c>
      <c r="G109" s="111">
        <v>0</v>
      </c>
      <c r="H109" s="309">
        <f t="shared" ref="H109:H110" si="72">D109+F109+G109</f>
        <v>0</v>
      </c>
      <c r="I109" s="226"/>
      <c r="J109" s="37">
        <v>15.38</v>
      </c>
      <c r="K109" s="147">
        <v>20</v>
      </c>
      <c r="L109" s="269">
        <f t="shared" si="71"/>
        <v>3.0760000000000005</v>
      </c>
      <c r="M109" s="300">
        <f t="shared" ref="M109:M111" si="73">J109+L109</f>
        <v>18.456000000000003</v>
      </c>
      <c r="N109" s="180"/>
    </row>
    <row r="110" spans="1:14" s="158" customFormat="1" ht="68.25" customHeight="1" x14ac:dyDescent="0.25">
      <c r="A110" s="30">
        <v>23</v>
      </c>
      <c r="B110" s="601" t="s">
        <v>179</v>
      </c>
      <c r="C110" s="602"/>
      <c r="D110" s="109">
        <v>0</v>
      </c>
      <c r="E110" s="110">
        <v>20</v>
      </c>
      <c r="F110" s="306">
        <f t="shared" si="69"/>
        <v>0</v>
      </c>
      <c r="G110" s="111">
        <v>0</v>
      </c>
      <c r="H110" s="309">
        <f t="shared" si="72"/>
        <v>0</v>
      </c>
      <c r="I110" s="226"/>
      <c r="J110" s="112">
        <v>38.46</v>
      </c>
      <c r="K110" s="113">
        <v>20</v>
      </c>
      <c r="L110" s="311">
        <f t="shared" si="71"/>
        <v>7.6920000000000002</v>
      </c>
      <c r="M110" s="270">
        <f t="shared" si="73"/>
        <v>46.152000000000001</v>
      </c>
      <c r="N110" s="180"/>
    </row>
    <row r="111" spans="1:14" s="158" customFormat="1" ht="18" customHeight="1" x14ac:dyDescent="0.25">
      <c r="A111" s="598">
        <v>20</v>
      </c>
      <c r="B111" s="592" t="s">
        <v>50</v>
      </c>
      <c r="C111" s="57" t="s">
        <v>48</v>
      </c>
      <c r="D111" s="260"/>
      <c r="E111" s="160"/>
      <c r="F111" s="307"/>
      <c r="G111" s="169"/>
      <c r="H111" s="310"/>
      <c r="I111" s="226"/>
      <c r="J111" s="112">
        <v>38.46</v>
      </c>
      <c r="K111" s="113">
        <v>20</v>
      </c>
      <c r="L111" s="311">
        <f t="shared" si="71"/>
        <v>7.6920000000000002</v>
      </c>
      <c r="M111" s="270">
        <f t="shared" si="73"/>
        <v>46.152000000000001</v>
      </c>
      <c r="N111" s="180"/>
    </row>
    <row r="112" spans="1:14" s="158" customFormat="1" ht="18" customHeight="1" x14ac:dyDescent="0.25">
      <c r="A112" s="598"/>
      <c r="B112" s="592"/>
      <c r="C112" s="57" t="s">
        <v>53</v>
      </c>
      <c r="D112" s="109">
        <v>0</v>
      </c>
      <c r="E112" s="110">
        <v>20</v>
      </c>
      <c r="F112" s="306">
        <f t="shared" si="69"/>
        <v>0</v>
      </c>
      <c r="G112" s="111">
        <v>0</v>
      </c>
      <c r="H112" s="309">
        <f t="shared" ref="H112:H113" si="74">D112+F112+G112</f>
        <v>0</v>
      </c>
      <c r="I112" s="226"/>
      <c r="J112" s="165"/>
      <c r="K112" s="165"/>
      <c r="L112" s="297"/>
      <c r="M112" s="298"/>
      <c r="N112" s="180"/>
    </row>
    <row r="113" spans="1:14" s="158" customFormat="1" ht="18" customHeight="1" x14ac:dyDescent="0.25">
      <c r="A113" s="598"/>
      <c r="B113" s="592"/>
      <c r="C113" s="57" t="s">
        <v>53</v>
      </c>
      <c r="D113" s="109">
        <v>0</v>
      </c>
      <c r="E113" s="110">
        <v>2.1</v>
      </c>
      <c r="F113" s="306">
        <f t="shared" ref="F113" si="75">D113*E113/100</f>
        <v>0</v>
      </c>
      <c r="G113" s="111">
        <v>0</v>
      </c>
      <c r="H113" s="309">
        <f t="shared" si="74"/>
        <v>0</v>
      </c>
      <c r="I113" s="226"/>
      <c r="J113" s="165"/>
      <c r="K113" s="165"/>
      <c r="L113" s="297"/>
      <c r="M113" s="298"/>
      <c r="N113" s="180"/>
    </row>
    <row r="114" spans="1:14" s="158" customFormat="1" ht="18" customHeight="1" x14ac:dyDescent="0.25">
      <c r="A114" s="598"/>
      <c r="B114" s="592"/>
      <c r="C114" s="57" t="s">
        <v>49</v>
      </c>
      <c r="D114" s="260"/>
      <c r="E114" s="160"/>
      <c r="F114" s="307"/>
      <c r="G114" s="169"/>
      <c r="H114" s="310"/>
      <c r="I114" s="226"/>
      <c r="J114" s="112">
        <v>38.46</v>
      </c>
      <c r="K114" s="113">
        <v>20</v>
      </c>
      <c r="L114" s="311">
        <f t="shared" ref="L114" si="76">J114*K114%</f>
        <v>7.6920000000000002</v>
      </c>
      <c r="M114" s="270">
        <f t="shared" ref="M114" si="77">J114+L114</f>
        <v>46.152000000000001</v>
      </c>
      <c r="N114" s="180"/>
    </row>
    <row r="115" spans="1:14" s="158" customFormat="1" ht="18" customHeight="1" x14ac:dyDescent="0.25">
      <c r="A115" s="598"/>
      <c r="B115" s="592"/>
      <c r="C115" s="57" t="s">
        <v>54</v>
      </c>
      <c r="D115" s="109">
        <v>0</v>
      </c>
      <c r="E115" s="110">
        <v>20</v>
      </c>
      <c r="F115" s="306">
        <f t="shared" ref="F115:F116" si="78">D115*E115%</f>
        <v>0</v>
      </c>
      <c r="G115" s="111">
        <v>0</v>
      </c>
      <c r="H115" s="309">
        <f t="shared" ref="H115:H116" si="79">D115+F115+G115</f>
        <v>0</v>
      </c>
      <c r="I115" s="226"/>
      <c r="J115" s="165"/>
      <c r="K115" s="165"/>
      <c r="L115" s="297"/>
      <c r="M115" s="298"/>
      <c r="N115" s="180"/>
    </row>
    <row r="116" spans="1:14" s="158" customFormat="1" ht="18" customHeight="1" x14ac:dyDescent="0.25">
      <c r="A116" s="598"/>
      <c r="B116" s="592"/>
      <c r="C116" s="57" t="s">
        <v>68</v>
      </c>
      <c r="D116" s="109">
        <v>0</v>
      </c>
      <c r="E116" s="110">
        <v>2.1</v>
      </c>
      <c r="F116" s="306">
        <f t="shared" si="78"/>
        <v>0</v>
      </c>
      <c r="G116" s="111">
        <v>0</v>
      </c>
      <c r="H116" s="309">
        <f t="shared" si="79"/>
        <v>0</v>
      </c>
      <c r="I116" s="226"/>
      <c r="J116" s="165"/>
      <c r="K116" s="165"/>
      <c r="L116" s="297"/>
      <c r="M116" s="298"/>
      <c r="N116" s="180"/>
    </row>
    <row r="117" spans="1:14" s="158" customFormat="1" ht="18" customHeight="1" x14ac:dyDescent="0.25">
      <c r="A117" s="598"/>
      <c r="B117" s="592"/>
      <c r="C117" s="57" t="s">
        <v>49</v>
      </c>
      <c r="D117" s="260"/>
      <c r="E117" s="160"/>
      <c r="F117" s="307"/>
      <c r="G117" s="169"/>
      <c r="H117" s="310"/>
      <c r="I117" s="226"/>
      <c r="J117" s="112">
        <v>38.46</v>
      </c>
      <c r="K117" s="113">
        <v>20</v>
      </c>
      <c r="L117" s="311">
        <f t="shared" ref="L117" si="80">J117*K117%</f>
        <v>7.6920000000000002</v>
      </c>
      <c r="M117" s="270">
        <f t="shared" ref="M117" si="81">J117+L117</f>
        <v>46.152000000000001</v>
      </c>
      <c r="N117" s="180"/>
    </row>
    <row r="118" spans="1:14" s="158" customFormat="1" ht="18" customHeight="1" x14ac:dyDescent="0.25">
      <c r="A118" s="598"/>
      <c r="B118" s="592"/>
      <c r="C118" s="57" t="s">
        <v>55</v>
      </c>
      <c r="D118" s="109">
        <v>0</v>
      </c>
      <c r="E118" s="110">
        <v>20</v>
      </c>
      <c r="F118" s="306">
        <f t="shared" ref="F118:F120" si="82">D118*E118%</f>
        <v>0</v>
      </c>
      <c r="G118" s="111">
        <v>0</v>
      </c>
      <c r="H118" s="309">
        <f t="shared" ref="H118:H120" si="83">D118+F118+G118</f>
        <v>0</v>
      </c>
      <c r="I118" s="226"/>
      <c r="J118" s="165"/>
      <c r="K118" s="165"/>
      <c r="L118" s="297"/>
      <c r="M118" s="298"/>
      <c r="N118" s="180"/>
    </row>
    <row r="119" spans="1:14" s="158" customFormat="1" ht="18" customHeight="1" x14ac:dyDescent="0.25">
      <c r="A119" s="30"/>
      <c r="B119" s="592"/>
      <c r="C119" s="57" t="s">
        <v>55</v>
      </c>
      <c r="D119" s="109">
        <v>0</v>
      </c>
      <c r="E119" s="110">
        <v>2.1</v>
      </c>
      <c r="F119" s="306">
        <f t="shared" si="82"/>
        <v>0</v>
      </c>
      <c r="G119" s="111">
        <v>0</v>
      </c>
      <c r="H119" s="309">
        <f t="shared" si="83"/>
        <v>0</v>
      </c>
      <c r="I119" s="226"/>
      <c r="J119" s="165"/>
      <c r="K119" s="165"/>
      <c r="L119" s="297"/>
      <c r="M119" s="298"/>
      <c r="N119" s="180"/>
    </row>
    <row r="120" spans="1:14" s="158" customFormat="1" ht="18" customHeight="1" x14ac:dyDescent="0.25">
      <c r="A120" s="34"/>
      <c r="B120" s="592"/>
      <c r="C120" s="57" t="s">
        <v>52</v>
      </c>
      <c r="D120" s="109">
        <v>0</v>
      </c>
      <c r="E120" s="110">
        <v>20</v>
      </c>
      <c r="F120" s="306">
        <f t="shared" si="82"/>
        <v>0</v>
      </c>
      <c r="G120" s="111">
        <v>0</v>
      </c>
      <c r="H120" s="309">
        <f t="shared" si="83"/>
        <v>0</v>
      </c>
      <c r="I120" s="226"/>
      <c r="J120" s="165"/>
      <c r="K120" s="165"/>
      <c r="L120" s="297"/>
      <c r="M120" s="298"/>
      <c r="N120" s="180"/>
    </row>
    <row r="121" spans="1:14" s="158" customFormat="1" ht="18" customHeight="1" x14ac:dyDescent="0.25">
      <c r="A121" s="30">
        <v>21</v>
      </c>
      <c r="B121" s="592"/>
      <c r="C121" s="57" t="s">
        <v>51</v>
      </c>
      <c r="D121" s="260"/>
      <c r="E121" s="160"/>
      <c r="F121" s="307"/>
      <c r="G121" s="169"/>
      <c r="H121" s="310"/>
      <c r="I121" s="226"/>
      <c r="J121" s="112">
        <v>19.23</v>
      </c>
      <c r="K121" s="113">
        <v>20</v>
      </c>
      <c r="L121" s="311">
        <f t="shared" ref="L121" si="84">J121*20/100</f>
        <v>3.8460000000000001</v>
      </c>
      <c r="M121" s="270">
        <f t="shared" ref="M121" si="85">J121+L121</f>
        <v>23.076000000000001</v>
      </c>
      <c r="N121" s="180"/>
    </row>
    <row r="122" spans="1:14" s="158" customFormat="1" ht="18" customHeight="1" x14ac:dyDescent="0.25">
      <c r="A122" s="70"/>
      <c r="B122" s="594" t="s">
        <v>180</v>
      </c>
      <c r="C122" s="595"/>
      <c r="D122" s="67">
        <v>0</v>
      </c>
      <c r="E122" s="36">
        <v>20</v>
      </c>
      <c r="F122" s="91">
        <f t="shared" ref="F122:F123" si="86">D122*E122%</f>
        <v>0</v>
      </c>
      <c r="G122" s="37">
        <v>0</v>
      </c>
      <c r="H122" s="270">
        <f t="shared" ref="H122" si="87">D122+F122+G122</f>
        <v>0</v>
      </c>
      <c r="I122" s="228"/>
      <c r="J122" s="161"/>
      <c r="K122" s="161"/>
      <c r="L122" s="283"/>
      <c r="M122" s="284"/>
      <c r="N122" s="179"/>
    </row>
    <row r="123" spans="1:14" s="158" customFormat="1" ht="18" customHeight="1" x14ac:dyDescent="0.25">
      <c r="A123" s="34"/>
      <c r="B123" s="601" t="s">
        <v>56</v>
      </c>
      <c r="C123" s="602"/>
      <c r="D123" s="109">
        <v>0</v>
      </c>
      <c r="E123" s="110">
        <v>20</v>
      </c>
      <c r="F123" s="306">
        <f t="shared" si="86"/>
        <v>0</v>
      </c>
      <c r="G123" s="111">
        <v>0</v>
      </c>
      <c r="H123" s="309">
        <f t="shared" ref="H123" si="88">D123+F123+G123</f>
        <v>0</v>
      </c>
      <c r="I123" s="266"/>
      <c r="J123" s="167"/>
      <c r="K123" s="168"/>
      <c r="L123" s="317"/>
      <c r="M123" s="318"/>
      <c r="N123" s="180"/>
    </row>
    <row r="124" spans="1:14" s="158" customFormat="1" ht="24.9" customHeight="1" x14ac:dyDescent="0.25">
      <c r="A124" s="145"/>
      <c r="B124" s="609" t="s">
        <v>177</v>
      </c>
      <c r="C124" s="610"/>
      <c r="D124" s="216"/>
      <c r="E124" s="163"/>
      <c r="F124" s="159"/>
      <c r="G124" s="37">
        <v>13</v>
      </c>
      <c r="H124" s="276">
        <f>G124</f>
        <v>13</v>
      </c>
      <c r="I124" s="228"/>
      <c r="J124" s="165"/>
      <c r="K124" s="166"/>
      <c r="L124" s="297"/>
      <c r="M124" s="298"/>
      <c r="N124" s="180"/>
    </row>
    <row r="125" spans="1:14" s="158" customFormat="1" ht="24.9" customHeight="1" x14ac:dyDescent="0.25">
      <c r="A125" s="30">
        <v>16</v>
      </c>
      <c r="B125" s="601" t="s">
        <v>43</v>
      </c>
      <c r="C125" s="602"/>
      <c r="D125" s="260"/>
      <c r="E125" s="160"/>
      <c r="F125" s="169"/>
      <c r="G125" s="169"/>
      <c r="H125" s="261"/>
      <c r="I125" s="226"/>
      <c r="J125" s="31">
        <v>15.38</v>
      </c>
      <c r="K125" s="32">
        <v>20</v>
      </c>
      <c r="L125" s="299">
        <f t="shared" ref="L125" si="89">J125*K125%</f>
        <v>3.0760000000000005</v>
      </c>
      <c r="M125" s="300">
        <f>+J125+L125</f>
        <v>18.456000000000003</v>
      </c>
      <c r="N125" s="180"/>
    </row>
    <row r="126" spans="1:14" s="158" customFormat="1" ht="18" customHeight="1" x14ac:dyDescent="0.25">
      <c r="A126" s="34"/>
      <c r="B126" s="594" t="s">
        <v>175</v>
      </c>
      <c r="C126" s="595"/>
      <c r="D126" s="35">
        <v>0</v>
      </c>
      <c r="E126" s="36">
        <v>20</v>
      </c>
      <c r="F126" s="91">
        <f t="shared" ref="F126:F127" si="90">D126*E126%</f>
        <v>0</v>
      </c>
      <c r="G126" s="91">
        <v>0</v>
      </c>
      <c r="H126" s="276">
        <f t="shared" ref="H126" si="91">D126+F126+G126</f>
        <v>0</v>
      </c>
      <c r="I126" s="226"/>
      <c r="J126" s="165"/>
      <c r="K126" s="165"/>
      <c r="L126" s="165"/>
      <c r="M126" s="196"/>
      <c r="N126" s="180"/>
    </row>
    <row r="127" spans="1:14" s="158" customFormat="1" ht="18" customHeight="1" x14ac:dyDescent="0.25">
      <c r="A127" s="34"/>
      <c r="B127" s="594" t="s">
        <v>178</v>
      </c>
      <c r="C127" s="595"/>
      <c r="D127" s="35">
        <v>0</v>
      </c>
      <c r="E127" s="36">
        <v>20</v>
      </c>
      <c r="F127" s="91">
        <f t="shared" si="90"/>
        <v>0</v>
      </c>
      <c r="G127" s="91">
        <v>0</v>
      </c>
      <c r="H127" s="276">
        <f t="shared" ref="H127" si="92">D127+F127+G127</f>
        <v>0</v>
      </c>
      <c r="I127" s="226"/>
      <c r="J127" s="165"/>
      <c r="K127" s="165"/>
      <c r="L127" s="165"/>
      <c r="M127" s="196"/>
      <c r="N127" s="180"/>
    </row>
    <row r="128" spans="1:14" s="158" customFormat="1" ht="18" customHeight="1" x14ac:dyDescent="0.25">
      <c r="A128" s="90"/>
      <c r="B128" s="594" t="s">
        <v>174</v>
      </c>
      <c r="C128" s="595"/>
      <c r="D128" s="260"/>
      <c r="E128" s="160"/>
      <c r="F128" s="307"/>
      <c r="G128" s="91">
        <v>17</v>
      </c>
      <c r="H128" s="276">
        <f>G128</f>
        <v>17</v>
      </c>
      <c r="I128" s="226"/>
      <c r="J128" s="165"/>
      <c r="K128" s="165"/>
      <c r="L128" s="165"/>
      <c r="M128" s="196"/>
      <c r="N128" s="180"/>
    </row>
    <row r="129" spans="1:14" s="158" customFormat="1" ht="43.5" customHeight="1" x14ac:dyDescent="0.25">
      <c r="A129" s="30">
        <v>27</v>
      </c>
      <c r="B129" s="601" t="s">
        <v>181</v>
      </c>
      <c r="C129" s="602"/>
      <c r="D129" s="260"/>
      <c r="E129" s="160"/>
      <c r="F129" s="169"/>
      <c r="G129" s="169"/>
      <c r="H129" s="261"/>
      <c r="I129" s="226"/>
      <c r="J129" s="31">
        <v>15.38</v>
      </c>
      <c r="K129" s="32">
        <v>20</v>
      </c>
      <c r="L129" s="299">
        <f t="shared" ref="L129:L130" si="93">J129*K129%</f>
        <v>3.0760000000000005</v>
      </c>
      <c r="M129" s="300">
        <f>J129+L129</f>
        <v>18.456000000000003</v>
      </c>
      <c r="N129" s="179" t="s">
        <v>90</v>
      </c>
    </row>
    <row r="130" spans="1:14" s="158" customFormat="1" ht="48" customHeight="1" thickBot="1" x14ac:dyDescent="0.3">
      <c r="A130" s="40">
        <v>29</v>
      </c>
      <c r="B130" s="599" t="s">
        <v>182</v>
      </c>
      <c r="C130" s="600"/>
      <c r="D130" s="230"/>
      <c r="E130" s="197"/>
      <c r="F130" s="184"/>
      <c r="G130" s="184"/>
      <c r="H130" s="239"/>
      <c r="I130" s="238"/>
      <c r="J130" s="121">
        <v>15.38</v>
      </c>
      <c r="K130" s="46">
        <v>20</v>
      </c>
      <c r="L130" s="313">
        <f t="shared" si="93"/>
        <v>3.0760000000000005</v>
      </c>
      <c r="M130" s="314">
        <f>J130+L130</f>
        <v>18.456000000000003</v>
      </c>
      <c r="N130" s="179" t="s">
        <v>90</v>
      </c>
    </row>
    <row r="131" spans="1:14" s="158" customFormat="1" ht="24.75" customHeight="1" thickBot="1" x14ac:dyDescent="0.3">
      <c r="A131" s="16"/>
      <c r="B131" s="135"/>
      <c r="C131" s="134"/>
      <c r="D131" s="136"/>
      <c r="E131" s="133"/>
      <c r="F131" s="136"/>
      <c r="G131" s="136"/>
      <c r="H131" s="137"/>
      <c r="I131" s="138"/>
      <c r="J131" s="139"/>
      <c r="K131" s="140"/>
      <c r="L131" s="141"/>
      <c r="M131" s="134"/>
      <c r="N131" s="180"/>
    </row>
    <row r="132" spans="1:14" s="158" customFormat="1" ht="39.9" customHeight="1" thickBot="1" x14ac:dyDescent="0.3">
      <c r="A132" s="589" t="s">
        <v>62</v>
      </c>
      <c r="B132" s="590"/>
      <c r="C132" s="590"/>
      <c r="D132" s="590"/>
      <c r="E132" s="590"/>
      <c r="F132" s="590"/>
      <c r="G132" s="590"/>
      <c r="H132" s="590"/>
      <c r="I132" s="590"/>
      <c r="J132" s="590"/>
      <c r="K132" s="590"/>
      <c r="L132" s="590"/>
      <c r="M132" s="591"/>
      <c r="N132" s="180"/>
    </row>
    <row r="133" spans="1:14" s="158" customFormat="1" ht="52.5" customHeight="1" x14ac:dyDescent="0.25">
      <c r="A133" s="56">
        <v>9</v>
      </c>
      <c r="B133" s="650" t="s">
        <v>185</v>
      </c>
      <c r="C133" s="651"/>
      <c r="D133" s="232"/>
      <c r="E133" s="254"/>
      <c r="F133" s="237"/>
      <c r="G133" s="23">
        <v>17</v>
      </c>
      <c r="H133" s="286">
        <f>G133</f>
        <v>17</v>
      </c>
      <c r="I133" s="331"/>
      <c r="J133" s="272">
        <v>346.16</v>
      </c>
      <c r="K133" s="332">
        <v>20</v>
      </c>
      <c r="L133" s="272">
        <f t="shared" ref="L133:L141" si="94">J133*K133%</f>
        <v>69.232000000000014</v>
      </c>
      <c r="M133" s="273">
        <f t="shared" ref="M133" si="95">J133+L133</f>
        <v>415.39200000000005</v>
      </c>
      <c r="N133" s="180" t="s">
        <v>89</v>
      </c>
    </row>
    <row r="134" spans="1:14" s="158" customFormat="1" ht="46.5" customHeight="1" x14ac:dyDescent="0.25">
      <c r="A134" s="30">
        <v>31</v>
      </c>
      <c r="B134" s="652" t="s">
        <v>63</v>
      </c>
      <c r="C134" s="653"/>
      <c r="D134" s="263"/>
      <c r="E134" s="177"/>
      <c r="F134" s="177"/>
      <c r="G134" s="177"/>
      <c r="H134" s="333"/>
      <c r="I134" s="319"/>
      <c r="J134" s="303">
        <v>15.38</v>
      </c>
      <c r="K134" s="320">
        <v>20</v>
      </c>
      <c r="L134" s="299">
        <f t="shared" si="94"/>
        <v>3.0760000000000005</v>
      </c>
      <c r="M134" s="300">
        <f>+J134+L134</f>
        <v>18.456000000000003</v>
      </c>
      <c r="N134" s="180"/>
    </row>
    <row r="135" spans="1:14" s="158" customFormat="1" ht="18" customHeight="1" x14ac:dyDescent="0.25">
      <c r="A135" s="596"/>
      <c r="B135" s="649" t="s">
        <v>65</v>
      </c>
      <c r="C135" s="142" t="s">
        <v>64</v>
      </c>
      <c r="D135" s="35">
        <v>0</v>
      </c>
      <c r="E135" s="36">
        <v>20</v>
      </c>
      <c r="F135" s="91">
        <f t="shared" ref="F135:F137" si="96">D135*E135%</f>
        <v>0</v>
      </c>
      <c r="G135" s="91">
        <v>0</v>
      </c>
      <c r="H135" s="276">
        <f t="shared" ref="H135:H137" si="97">D135+F135+G135</f>
        <v>0</v>
      </c>
      <c r="I135" s="319"/>
      <c r="J135" s="303">
        <v>15.38</v>
      </c>
      <c r="K135" s="320">
        <v>20</v>
      </c>
      <c r="L135" s="299">
        <f t="shared" si="94"/>
        <v>3.0760000000000005</v>
      </c>
      <c r="M135" s="300">
        <f>+J135+L135</f>
        <v>18.456000000000003</v>
      </c>
      <c r="N135" s="180"/>
    </row>
    <row r="136" spans="1:14" s="158" customFormat="1" ht="18" customHeight="1" x14ac:dyDescent="0.25">
      <c r="A136" s="596"/>
      <c r="B136" s="649"/>
      <c r="C136" s="142" t="s">
        <v>184</v>
      </c>
      <c r="D136" s="35">
        <v>0</v>
      </c>
      <c r="E136" s="36">
        <v>20</v>
      </c>
      <c r="F136" s="91">
        <f t="shared" si="96"/>
        <v>0</v>
      </c>
      <c r="G136" s="91">
        <v>0</v>
      </c>
      <c r="H136" s="276">
        <f t="shared" si="97"/>
        <v>0</v>
      </c>
      <c r="I136" s="319"/>
      <c r="J136" s="303">
        <v>15.38</v>
      </c>
      <c r="K136" s="320">
        <v>20</v>
      </c>
      <c r="L136" s="299">
        <f t="shared" si="94"/>
        <v>3.0760000000000005</v>
      </c>
      <c r="M136" s="300">
        <f>+J136+L136</f>
        <v>18.456000000000003</v>
      </c>
      <c r="N136" s="180"/>
    </row>
    <row r="137" spans="1:14" s="158" customFormat="1" ht="18" customHeight="1" x14ac:dyDescent="0.25">
      <c r="A137" s="596"/>
      <c r="B137" s="649"/>
      <c r="C137" s="142" t="s">
        <v>83</v>
      </c>
      <c r="D137" s="109">
        <v>0</v>
      </c>
      <c r="E137" s="132">
        <v>20</v>
      </c>
      <c r="F137" s="306">
        <f t="shared" si="96"/>
        <v>0</v>
      </c>
      <c r="G137" s="306">
        <v>0</v>
      </c>
      <c r="H137" s="309">
        <f t="shared" si="97"/>
        <v>0</v>
      </c>
      <c r="I137" s="319"/>
      <c r="J137" s="303">
        <v>15.38</v>
      </c>
      <c r="K137" s="320">
        <v>20</v>
      </c>
      <c r="L137" s="299">
        <f t="shared" si="94"/>
        <v>3.0760000000000005</v>
      </c>
      <c r="M137" s="300">
        <f>+J137+L137</f>
        <v>18.456000000000003</v>
      </c>
      <c r="N137" s="180"/>
    </row>
    <row r="138" spans="1:14" s="158" customFormat="1" ht="41.25" customHeight="1" x14ac:dyDescent="0.25">
      <c r="A138" s="30">
        <v>19</v>
      </c>
      <c r="B138" s="601" t="s">
        <v>46</v>
      </c>
      <c r="C138" s="602"/>
      <c r="D138" s="260"/>
      <c r="E138" s="160"/>
      <c r="F138" s="307"/>
      <c r="G138" s="307"/>
      <c r="H138" s="310"/>
      <c r="I138" s="319"/>
      <c r="J138" s="91">
        <v>38.46</v>
      </c>
      <c r="K138" s="321">
        <v>20</v>
      </c>
      <c r="L138" s="269">
        <f t="shared" si="94"/>
        <v>7.6920000000000002</v>
      </c>
      <c r="M138" s="300">
        <f>J138+L138</f>
        <v>46.152000000000001</v>
      </c>
      <c r="N138" s="180"/>
    </row>
    <row r="139" spans="1:14" s="158" customFormat="1" ht="37.5" customHeight="1" x14ac:dyDescent="0.25">
      <c r="A139" s="108">
        <v>22</v>
      </c>
      <c r="B139" s="594" t="s">
        <v>47</v>
      </c>
      <c r="C139" s="595"/>
      <c r="D139" s="109">
        <v>0</v>
      </c>
      <c r="E139" s="110">
        <v>20</v>
      </c>
      <c r="F139" s="306">
        <f t="shared" ref="F139:F140" si="98">D139*E139%</f>
        <v>0</v>
      </c>
      <c r="G139" s="306">
        <v>0</v>
      </c>
      <c r="H139" s="309">
        <f t="shared" ref="H139:H140" si="99">D139+F139+G139</f>
        <v>0</v>
      </c>
      <c r="I139" s="319"/>
      <c r="J139" s="91">
        <v>15.38</v>
      </c>
      <c r="K139" s="321">
        <v>20</v>
      </c>
      <c r="L139" s="269">
        <f t="shared" si="94"/>
        <v>3.0760000000000005</v>
      </c>
      <c r="M139" s="300">
        <f t="shared" ref="M139:M141" si="100">J139+L139</f>
        <v>18.456000000000003</v>
      </c>
      <c r="N139" s="180"/>
    </row>
    <row r="140" spans="1:14" s="158" customFormat="1" ht="68.25" customHeight="1" x14ac:dyDescent="0.25">
      <c r="A140" s="30">
        <v>23</v>
      </c>
      <c r="B140" s="601" t="s">
        <v>179</v>
      </c>
      <c r="C140" s="602"/>
      <c r="D140" s="109">
        <v>0</v>
      </c>
      <c r="E140" s="110">
        <v>20</v>
      </c>
      <c r="F140" s="306">
        <f t="shared" si="98"/>
        <v>0</v>
      </c>
      <c r="G140" s="306">
        <v>0</v>
      </c>
      <c r="H140" s="309">
        <f t="shared" si="99"/>
        <v>0</v>
      </c>
      <c r="I140" s="319"/>
      <c r="J140" s="311">
        <v>38.46</v>
      </c>
      <c r="K140" s="322">
        <v>20</v>
      </c>
      <c r="L140" s="311">
        <f t="shared" si="94"/>
        <v>7.6920000000000002</v>
      </c>
      <c r="M140" s="270">
        <f t="shared" si="100"/>
        <v>46.152000000000001</v>
      </c>
      <c r="N140" s="180"/>
    </row>
    <row r="141" spans="1:14" s="158" customFormat="1" ht="18" customHeight="1" x14ac:dyDescent="0.25">
      <c r="A141" s="598">
        <v>20</v>
      </c>
      <c r="B141" s="592" t="s">
        <v>50</v>
      </c>
      <c r="C141" s="57" t="s">
        <v>48</v>
      </c>
      <c r="D141" s="260"/>
      <c r="E141" s="160"/>
      <c r="F141" s="307"/>
      <c r="G141" s="307"/>
      <c r="H141" s="310"/>
      <c r="I141" s="319"/>
      <c r="J141" s="311">
        <v>38.46</v>
      </c>
      <c r="K141" s="322">
        <v>20</v>
      </c>
      <c r="L141" s="311">
        <f t="shared" si="94"/>
        <v>7.6920000000000002</v>
      </c>
      <c r="M141" s="270">
        <f t="shared" si="100"/>
        <v>46.152000000000001</v>
      </c>
      <c r="N141" s="180"/>
    </row>
    <row r="142" spans="1:14" s="158" customFormat="1" ht="18" customHeight="1" x14ac:dyDescent="0.25">
      <c r="A142" s="598"/>
      <c r="B142" s="592"/>
      <c r="C142" s="57" t="s">
        <v>53</v>
      </c>
      <c r="D142" s="109">
        <v>0</v>
      </c>
      <c r="E142" s="110">
        <v>20</v>
      </c>
      <c r="F142" s="306">
        <f t="shared" ref="F142:F143" si="101">D142*E142%</f>
        <v>0</v>
      </c>
      <c r="G142" s="306">
        <v>0</v>
      </c>
      <c r="H142" s="309">
        <f t="shared" ref="H142:H143" si="102">D142+F142+G142</f>
        <v>0</v>
      </c>
      <c r="I142" s="319"/>
      <c r="J142" s="297"/>
      <c r="K142" s="297"/>
      <c r="L142" s="297"/>
      <c r="M142" s="298"/>
      <c r="N142" s="180"/>
    </row>
    <row r="143" spans="1:14" s="158" customFormat="1" ht="18" customHeight="1" x14ac:dyDescent="0.25">
      <c r="A143" s="598"/>
      <c r="B143" s="592"/>
      <c r="C143" s="57" t="s">
        <v>53</v>
      </c>
      <c r="D143" s="109">
        <v>0</v>
      </c>
      <c r="E143" s="110">
        <v>2.1</v>
      </c>
      <c r="F143" s="306">
        <f t="shared" si="101"/>
        <v>0</v>
      </c>
      <c r="G143" s="306">
        <v>0</v>
      </c>
      <c r="H143" s="309">
        <f t="shared" si="102"/>
        <v>0</v>
      </c>
      <c r="I143" s="319"/>
      <c r="J143" s="297"/>
      <c r="K143" s="297"/>
      <c r="L143" s="297"/>
      <c r="M143" s="298"/>
      <c r="N143" s="180"/>
    </row>
    <row r="144" spans="1:14" s="158" customFormat="1" ht="18" customHeight="1" x14ac:dyDescent="0.25">
      <c r="A144" s="598"/>
      <c r="B144" s="592"/>
      <c r="C144" s="57" t="s">
        <v>49</v>
      </c>
      <c r="D144" s="260"/>
      <c r="E144" s="160"/>
      <c r="F144" s="307"/>
      <c r="G144" s="307"/>
      <c r="H144" s="310"/>
      <c r="I144" s="319"/>
      <c r="J144" s="311">
        <v>38.46</v>
      </c>
      <c r="K144" s="322">
        <v>20</v>
      </c>
      <c r="L144" s="311">
        <f t="shared" ref="L144" si="103">J144*K144%</f>
        <v>7.6920000000000002</v>
      </c>
      <c r="M144" s="270">
        <f t="shared" ref="M144" si="104">J144+L144</f>
        <v>46.152000000000001</v>
      </c>
      <c r="N144" s="180"/>
    </row>
    <row r="145" spans="1:14" s="158" customFormat="1" ht="18" customHeight="1" x14ac:dyDescent="0.25">
      <c r="A145" s="598"/>
      <c r="B145" s="592"/>
      <c r="C145" s="57" t="s">
        <v>54</v>
      </c>
      <c r="D145" s="109">
        <v>0</v>
      </c>
      <c r="E145" s="110">
        <v>20</v>
      </c>
      <c r="F145" s="306">
        <f t="shared" ref="F145:F146" si="105">D145*E145%</f>
        <v>0</v>
      </c>
      <c r="G145" s="306">
        <v>0</v>
      </c>
      <c r="H145" s="309">
        <f t="shared" ref="H145:H146" si="106">D145+F145+G145</f>
        <v>0</v>
      </c>
      <c r="I145" s="319"/>
      <c r="J145" s="297"/>
      <c r="K145" s="297"/>
      <c r="L145" s="297"/>
      <c r="M145" s="298"/>
      <c r="N145" s="180"/>
    </row>
    <row r="146" spans="1:14" s="158" customFormat="1" ht="18" customHeight="1" x14ac:dyDescent="0.25">
      <c r="A146" s="598"/>
      <c r="B146" s="592"/>
      <c r="C146" s="57" t="s">
        <v>68</v>
      </c>
      <c r="D146" s="109">
        <v>0</v>
      </c>
      <c r="E146" s="110">
        <v>2.1</v>
      </c>
      <c r="F146" s="306">
        <f t="shared" si="105"/>
        <v>0</v>
      </c>
      <c r="G146" s="306">
        <v>0</v>
      </c>
      <c r="H146" s="309">
        <f t="shared" si="106"/>
        <v>0</v>
      </c>
      <c r="I146" s="319"/>
      <c r="J146" s="297"/>
      <c r="K146" s="297"/>
      <c r="L146" s="297"/>
      <c r="M146" s="298"/>
      <c r="N146" s="180"/>
    </row>
    <row r="147" spans="1:14" s="158" customFormat="1" ht="18" customHeight="1" x14ac:dyDescent="0.25">
      <c r="A147" s="598"/>
      <c r="B147" s="592"/>
      <c r="C147" s="57" t="s">
        <v>49</v>
      </c>
      <c r="D147" s="260"/>
      <c r="E147" s="160"/>
      <c r="F147" s="307"/>
      <c r="G147" s="307"/>
      <c r="H147" s="310"/>
      <c r="I147" s="319"/>
      <c r="J147" s="311">
        <v>38.46</v>
      </c>
      <c r="K147" s="322">
        <v>20</v>
      </c>
      <c r="L147" s="311">
        <f t="shared" ref="L147" si="107">J147*K147%</f>
        <v>7.6920000000000002</v>
      </c>
      <c r="M147" s="270">
        <f t="shared" ref="M147" si="108">J147+L147</f>
        <v>46.152000000000001</v>
      </c>
      <c r="N147" s="180"/>
    </row>
    <row r="148" spans="1:14" s="158" customFormat="1" ht="18" customHeight="1" x14ac:dyDescent="0.25">
      <c r="A148" s="598"/>
      <c r="B148" s="592"/>
      <c r="C148" s="57" t="s">
        <v>55</v>
      </c>
      <c r="D148" s="109">
        <v>0</v>
      </c>
      <c r="E148" s="110">
        <v>20</v>
      </c>
      <c r="F148" s="306">
        <f t="shared" ref="F148:F150" si="109">D148*E148%</f>
        <v>0</v>
      </c>
      <c r="G148" s="306">
        <v>0</v>
      </c>
      <c r="H148" s="309">
        <f t="shared" ref="H148:H150" si="110">D148+F148+G148</f>
        <v>0</v>
      </c>
      <c r="I148" s="319"/>
      <c r="J148" s="297"/>
      <c r="K148" s="297"/>
      <c r="L148" s="297"/>
      <c r="M148" s="298"/>
      <c r="N148" s="180"/>
    </row>
    <row r="149" spans="1:14" s="158" customFormat="1" ht="18" customHeight="1" x14ac:dyDescent="0.25">
      <c r="A149" s="598"/>
      <c r="B149" s="592"/>
      <c r="C149" s="57" t="s">
        <v>55</v>
      </c>
      <c r="D149" s="109">
        <v>0</v>
      </c>
      <c r="E149" s="110">
        <v>2.1</v>
      </c>
      <c r="F149" s="306">
        <f t="shared" si="109"/>
        <v>0</v>
      </c>
      <c r="G149" s="306">
        <v>0</v>
      </c>
      <c r="H149" s="309">
        <f t="shared" si="110"/>
        <v>0</v>
      </c>
      <c r="I149" s="319"/>
      <c r="J149" s="297"/>
      <c r="K149" s="297"/>
      <c r="L149" s="297"/>
      <c r="M149" s="298"/>
      <c r="N149" s="180"/>
    </row>
    <row r="150" spans="1:14" s="158" customFormat="1" ht="18" customHeight="1" x14ac:dyDescent="0.25">
      <c r="A150" s="34"/>
      <c r="B150" s="592"/>
      <c r="C150" s="57" t="s">
        <v>52</v>
      </c>
      <c r="D150" s="109">
        <v>0</v>
      </c>
      <c r="E150" s="110">
        <v>20</v>
      </c>
      <c r="F150" s="306">
        <f t="shared" si="109"/>
        <v>0</v>
      </c>
      <c r="G150" s="306">
        <v>0</v>
      </c>
      <c r="H150" s="309">
        <f t="shared" si="110"/>
        <v>0</v>
      </c>
      <c r="I150" s="319"/>
      <c r="J150" s="297"/>
      <c r="K150" s="297"/>
      <c r="L150" s="297"/>
      <c r="M150" s="298"/>
      <c r="N150" s="180"/>
    </row>
    <row r="151" spans="1:14" s="158" customFormat="1" ht="18" customHeight="1" x14ac:dyDescent="0.25">
      <c r="A151" s="30">
        <v>21</v>
      </c>
      <c r="B151" s="592"/>
      <c r="C151" s="57" t="s">
        <v>51</v>
      </c>
      <c r="D151" s="260"/>
      <c r="E151" s="160"/>
      <c r="F151" s="307"/>
      <c r="G151" s="307"/>
      <c r="H151" s="310"/>
      <c r="I151" s="319"/>
      <c r="J151" s="311">
        <v>19.23</v>
      </c>
      <c r="K151" s="322">
        <v>20</v>
      </c>
      <c r="L151" s="311">
        <f t="shared" ref="L151" si="111">J151*K151%</f>
        <v>3.8460000000000001</v>
      </c>
      <c r="M151" s="270">
        <f t="shared" ref="M151" si="112">J151+L151</f>
        <v>23.076000000000001</v>
      </c>
      <c r="N151" s="180"/>
    </row>
    <row r="152" spans="1:14" s="158" customFormat="1" ht="18" customHeight="1" x14ac:dyDescent="0.25">
      <c r="A152" s="70"/>
      <c r="B152" s="594" t="s">
        <v>180</v>
      </c>
      <c r="C152" s="595"/>
      <c r="D152" s="67">
        <v>0</v>
      </c>
      <c r="E152" s="36">
        <v>20</v>
      </c>
      <c r="F152" s="91">
        <f t="shared" ref="F152:F153" si="113">D152*E152%</f>
        <v>0</v>
      </c>
      <c r="G152" s="91">
        <v>0</v>
      </c>
      <c r="H152" s="270">
        <f t="shared" ref="H152:H153" si="114">D152+F152+G152</f>
        <v>0</v>
      </c>
      <c r="I152" s="323"/>
      <c r="J152" s="283"/>
      <c r="K152" s="283"/>
      <c r="L152" s="283"/>
      <c r="M152" s="284"/>
      <c r="N152" s="179"/>
    </row>
    <row r="153" spans="1:14" s="158" customFormat="1" ht="18" customHeight="1" x14ac:dyDescent="0.25">
      <c r="A153" s="34"/>
      <c r="B153" s="601" t="s">
        <v>56</v>
      </c>
      <c r="C153" s="602"/>
      <c r="D153" s="109">
        <v>0</v>
      </c>
      <c r="E153" s="110">
        <v>20</v>
      </c>
      <c r="F153" s="306">
        <f t="shared" si="113"/>
        <v>0</v>
      </c>
      <c r="G153" s="306">
        <v>0</v>
      </c>
      <c r="H153" s="309">
        <f t="shared" si="114"/>
        <v>0</v>
      </c>
      <c r="I153" s="324"/>
      <c r="J153" s="317"/>
      <c r="K153" s="325"/>
      <c r="L153" s="317"/>
      <c r="M153" s="318"/>
      <c r="N153" s="180"/>
    </row>
    <row r="154" spans="1:14" s="158" customFormat="1" ht="24.9" customHeight="1" x14ac:dyDescent="0.25">
      <c r="A154" s="30">
        <v>16</v>
      </c>
      <c r="B154" s="601" t="s">
        <v>43</v>
      </c>
      <c r="C154" s="602"/>
      <c r="D154" s="260"/>
      <c r="E154" s="160"/>
      <c r="F154" s="307"/>
      <c r="G154" s="307"/>
      <c r="H154" s="310"/>
      <c r="I154" s="319"/>
      <c r="J154" s="303">
        <v>15.38</v>
      </c>
      <c r="K154" s="320">
        <v>20</v>
      </c>
      <c r="L154" s="299">
        <f t="shared" ref="L154" si="115">J154*K154%</f>
        <v>3.0760000000000005</v>
      </c>
      <c r="M154" s="300">
        <f>+J154+L154</f>
        <v>18.456000000000003</v>
      </c>
      <c r="N154" s="180"/>
    </row>
    <row r="155" spans="1:14" s="158" customFormat="1" ht="18" customHeight="1" x14ac:dyDescent="0.25">
      <c r="A155" s="34"/>
      <c r="B155" s="594" t="s">
        <v>175</v>
      </c>
      <c r="C155" s="595"/>
      <c r="D155" s="35">
        <v>0</v>
      </c>
      <c r="E155" s="36">
        <v>20</v>
      </c>
      <c r="F155" s="91">
        <f t="shared" ref="F155:F156" si="116">D155*E155%</f>
        <v>0</v>
      </c>
      <c r="G155" s="91">
        <v>0</v>
      </c>
      <c r="H155" s="276">
        <f t="shared" ref="H155" si="117">D155+F155+G155</f>
        <v>0</v>
      </c>
      <c r="I155" s="319"/>
      <c r="J155" s="297"/>
      <c r="K155" s="297"/>
      <c r="L155" s="297"/>
      <c r="M155" s="298"/>
      <c r="N155" s="180"/>
    </row>
    <row r="156" spans="1:14" s="158" customFormat="1" ht="18" customHeight="1" x14ac:dyDescent="0.25">
      <c r="A156" s="34"/>
      <c r="B156" s="594" t="s">
        <v>178</v>
      </c>
      <c r="C156" s="595"/>
      <c r="D156" s="35">
        <v>0</v>
      </c>
      <c r="E156" s="36">
        <v>20</v>
      </c>
      <c r="F156" s="91">
        <f t="shared" si="116"/>
        <v>0</v>
      </c>
      <c r="G156" s="91">
        <v>0</v>
      </c>
      <c r="H156" s="276">
        <f t="shared" ref="H156" si="118">D156+F156+G156</f>
        <v>0</v>
      </c>
      <c r="I156" s="319"/>
      <c r="J156" s="297"/>
      <c r="K156" s="297"/>
      <c r="L156" s="297"/>
      <c r="M156" s="298"/>
      <c r="N156" s="180"/>
    </row>
    <row r="157" spans="1:14" s="158" customFormat="1" ht="18" customHeight="1" x14ac:dyDescent="0.25">
      <c r="A157" s="90"/>
      <c r="B157" s="594" t="s">
        <v>174</v>
      </c>
      <c r="C157" s="595"/>
      <c r="D157" s="260"/>
      <c r="E157" s="160"/>
      <c r="F157" s="307"/>
      <c r="G157" s="91">
        <v>17</v>
      </c>
      <c r="H157" s="276">
        <f>G157</f>
        <v>17</v>
      </c>
      <c r="I157" s="319"/>
      <c r="J157" s="297"/>
      <c r="K157" s="297"/>
      <c r="L157" s="297"/>
      <c r="M157" s="298"/>
      <c r="N157" s="180"/>
    </row>
    <row r="158" spans="1:14" s="158" customFormat="1" ht="41.25" customHeight="1" x14ac:dyDescent="0.25">
      <c r="A158" s="30">
        <v>27</v>
      </c>
      <c r="B158" s="601" t="s">
        <v>181</v>
      </c>
      <c r="C158" s="602"/>
      <c r="D158" s="260"/>
      <c r="E158" s="160"/>
      <c r="F158" s="307"/>
      <c r="G158" s="307"/>
      <c r="H158" s="310"/>
      <c r="I158" s="319"/>
      <c r="J158" s="303">
        <v>15.38</v>
      </c>
      <c r="K158" s="320">
        <v>20</v>
      </c>
      <c r="L158" s="299">
        <f t="shared" ref="L158:L159" si="119">J158*K158%</f>
        <v>3.0760000000000005</v>
      </c>
      <c r="M158" s="300">
        <f>+J158+L158</f>
        <v>18.456000000000003</v>
      </c>
      <c r="N158" s="179" t="s">
        <v>90</v>
      </c>
    </row>
    <row r="159" spans="1:14" s="158" customFormat="1" ht="41.25" customHeight="1" thickBot="1" x14ac:dyDescent="0.3">
      <c r="A159" s="40">
        <v>29</v>
      </c>
      <c r="B159" s="599" t="s">
        <v>182</v>
      </c>
      <c r="C159" s="600"/>
      <c r="D159" s="230"/>
      <c r="E159" s="197"/>
      <c r="F159" s="326"/>
      <c r="G159" s="326"/>
      <c r="H159" s="327"/>
      <c r="I159" s="328"/>
      <c r="J159" s="329">
        <v>15.38</v>
      </c>
      <c r="K159" s="330">
        <v>20</v>
      </c>
      <c r="L159" s="313">
        <f t="shared" si="119"/>
        <v>3.0760000000000005</v>
      </c>
      <c r="M159" s="314">
        <f>+J159+L159</f>
        <v>18.456000000000003</v>
      </c>
      <c r="N159" s="179" t="s">
        <v>90</v>
      </c>
    </row>
    <row r="160" spans="1:14" ht="12.6" thickBot="1" x14ac:dyDescent="0.3">
      <c r="A160" s="1"/>
      <c r="B160" s="47"/>
      <c r="C160" s="47"/>
      <c r="D160" s="48"/>
      <c r="E160" s="49"/>
      <c r="F160" s="48"/>
      <c r="G160" s="48"/>
      <c r="H160" s="50"/>
      <c r="I160" s="51"/>
      <c r="J160" s="48"/>
      <c r="K160" s="52"/>
      <c r="L160" s="48"/>
      <c r="M160" s="50"/>
      <c r="N160" s="212"/>
    </row>
    <row r="161" spans="1:14" s="176" customFormat="1" ht="24.9" customHeight="1" thickBot="1" x14ac:dyDescent="0.3">
      <c r="A161" s="106"/>
      <c r="B161" s="661" t="s">
        <v>186</v>
      </c>
      <c r="C161" s="662"/>
      <c r="D161" s="149">
        <f xml:space="preserve"> SUBTOTAL(109,D10:D159)</f>
        <v>0</v>
      </c>
      <c r="E161" s="213"/>
      <c r="F161" s="149">
        <f t="shared" ref="F161:H161" si="120" xml:space="preserve"> SUBTOTAL(109,F10:F159)</f>
        <v>0</v>
      </c>
      <c r="G161" s="149">
        <f t="shared" si="120"/>
        <v>266</v>
      </c>
      <c r="H161" s="149">
        <f t="shared" si="120"/>
        <v>266</v>
      </c>
      <c r="I161" s="126"/>
      <c r="J161" s="149">
        <f xml:space="preserve"> SUBTOTAL(109,J10:J159)</f>
        <v>3303.6900000000028</v>
      </c>
      <c r="K161" s="107"/>
      <c r="L161" s="149">
        <f xml:space="preserve"> SUBTOTAL(109,L10:L159)</f>
        <v>660.73800000000062</v>
      </c>
      <c r="M161" s="334">
        <f xml:space="preserve"> SUBTOTAL(109,M10:M159)</f>
        <v>3964.4280000000017</v>
      </c>
      <c r="N161" s="211"/>
    </row>
    <row r="162" spans="1:14" s="176" customFormat="1" ht="36" customHeight="1" thickBot="1" x14ac:dyDescent="0.3">
      <c r="A162" s="106"/>
      <c r="B162" s="663" t="s">
        <v>91</v>
      </c>
      <c r="C162" s="664"/>
      <c r="D162" s="127"/>
      <c r="E162" s="128"/>
      <c r="F162" s="127"/>
      <c r="G162" s="127"/>
      <c r="H162" s="127"/>
      <c r="I162" s="129"/>
      <c r="J162" s="127"/>
      <c r="K162" s="130"/>
      <c r="L162" s="665">
        <f>H161+M161</f>
        <v>4230.4280000000017</v>
      </c>
      <c r="M162" s="666"/>
      <c r="N162" s="211"/>
    </row>
    <row r="163" spans="1:14" s="176" customFormat="1" ht="24.9" customHeight="1" x14ac:dyDescent="0.25">
      <c r="A163" s="106"/>
      <c r="B163" s="667" t="s">
        <v>187</v>
      </c>
      <c r="C163" s="668"/>
      <c r="D163" s="668"/>
      <c r="E163" s="668"/>
      <c r="F163" s="668"/>
      <c r="G163" s="668"/>
      <c r="H163" s="668"/>
      <c r="I163" s="668"/>
      <c r="J163" s="668"/>
      <c r="K163" s="668"/>
      <c r="L163" s="668"/>
      <c r="M163" s="669"/>
      <c r="N163" s="211"/>
    </row>
    <row r="164" spans="1:14" s="176" customFormat="1" ht="24.9" customHeight="1" thickBot="1" x14ac:dyDescent="0.3">
      <c r="A164" s="106"/>
      <c r="B164" s="670"/>
      <c r="C164" s="671"/>
      <c r="D164" s="671"/>
      <c r="E164" s="671"/>
      <c r="F164" s="671"/>
      <c r="G164" s="671"/>
      <c r="H164" s="671"/>
      <c r="I164" s="671"/>
      <c r="J164" s="671"/>
      <c r="K164" s="671"/>
      <c r="L164" s="671"/>
      <c r="M164" s="672"/>
      <c r="N164" s="211"/>
    </row>
    <row r="165" spans="1:14" x14ac:dyDescent="0.25">
      <c r="A165" s="189"/>
      <c r="B165" s="190"/>
      <c r="C165" s="190"/>
      <c r="D165" s="191"/>
      <c r="E165" s="192"/>
      <c r="F165" s="191"/>
      <c r="G165" s="191"/>
      <c r="H165" s="193"/>
      <c r="I165" s="194"/>
      <c r="J165" s="191"/>
      <c r="K165" s="195"/>
      <c r="L165" s="191"/>
      <c r="M165" s="193"/>
    </row>
  </sheetData>
  <sheetProtection insertRows="0" deleteRows="0"/>
  <mergeCells count="126">
    <mergeCell ref="B161:C161"/>
    <mergeCell ref="B162:C162"/>
    <mergeCell ref="L162:M162"/>
    <mergeCell ref="B163:M164"/>
    <mergeCell ref="B92:C92"/>
    <mergeCell ref="B102:C102"/>
    <mergeCell ref="B126:C126"/>
    <mergeCell ref="B127:C127"/>
    <mergeCell ref="B128:C128"/>
    <mergeCell ref="B129:C129"/>
    <mergeCell ref="B130:C130"/>
    <mergeCell ref="B123:C123"/>
    <mergeCell ref="B99:C99"/>
    <mergeCell ref="B95:C95"/>
    <mergeCell ref="B96:C96"/>
    <mergeCell ref="B158:C158"/>
    <mergeCell ref="B159:C159"/>
    <mergeCell ref="B154:C154"/>
    <mergeCell ref="B155:C155"/>
    <mergeCell ref="B156:C156"/>
    <mergeCell ref="B157:C157"/>
    <mergeCell ref="B152:C152"/>
    <mergeCell ref="B153:C153"/>
    <mergeCell ref="B110:C110"/>
    <mergeCell ref="B54:C54"/>
    <mergeCell ref="B70:C70"/>
    <mergeCell ref="B71:C71"/>
    <mergeCell ref="B72:C72"/>
    <mergeCell ref="A74:M74"/>
    <mergeCell ref="A67:M67"/>
    <mergeCell ref="A91:M91"/>
    <mergeCell ref="B39:C39"/>
    <mergeCell ref="B47:C47"/>
    <mergeCell ref="B43:C43"/>
    <mergeCell ref="B40:C40"/>
    <mergeCell ref="B41:C41"/>
    <mergeCell ref="B44:C44"/>
    <mergeCell ref="B42:C42"/>
    <mergeCell ref="B51:B53"/>
    <mergeCell ref="A46:M46"/>
    <mergeCell ref="A48:A50"/>
    <mergeCell ref="B48:B50"/>
    <mergeCell ref="J48:J50"/>
    <mergeCell ref="K48:K50"/>
    <mergeCell ref="L48:L50"/>
    <mergeCell ref="M48:M50"/>
    <mergeCell ref="J51:J53"/>
    <mergeCell ref="K51:K53"/>
    <mergeCell ref="A141:A149"/>
    <mergeCell ref="B55:C55"/>
    <mergeCell ref="B65:C65"/>
    <mergeCell ref="B61:C61"/>
    <mergeCell ref="B62:C62"/>
    <mergeCell ref="B63:C63"/>
    <mergeCell ref="B64:C64"/>
    <mergeCell ref="B57:C57"/>
    <mergeCell ref="B58:C58"/>
    <mergeCell ref="B93:C93"/>
    <mergeCell ref="B124:C124"/>
    <mergeCell ref="B56:C56"/>
    <mergeCell ref="A60:M60"/>
    <mergeCell ref="B138:C138"/>
    <mergeCell ref="B139:C139"/>
    <mergeCell ref="B140:C140"/>
    <mergeCell ref="B105:B107"/>
    <mergeCell ref="B135:B137"/>
    <mergeCell ref="B133:C133"/>
    <mergeCell ref="B134:C134"/>
    <mergeCell ref="B125:C125"/>
    <mergeCell ref="B104:C104"/>
    <mergeCell ref="B108:C108"/>
    <mergeCell ref="B109:C109"/>
    <mergeCell ref="B38:C38"/>
    <mergeCell ref="B33:C33"/>
    <mergeCell ref="A7:A8"/>
    <mergeCell ref="A12:A21"/>
    <mergeCell ref="B7:C8"/>
    <mergeCell ref="A9:M9"/>
    <mergeCell ref="B31:C31"/>
    <mergeCell ref="B34:C34"/>
    <mergeCell ref="B37:C37"/>
    <mergeCell ref="B32:C32"/>
    <mergeCell ref="B29:C29"/>
    <mergeCell ref="A36:M36"/>
    <mergeCell ref="A1:M1"/>
    <mergeCell ref="A2:M2"/>
    <mergeCell ref="A3:M3"/>
    <mergeCell ref="A4:M4"/>
    <mergeCell ref="A5:M5"/>
    <mergeCell ref="B28:C28"/>
    <mergeCell ref="B26:C26"/>
    <mergeCell ref="B25:C25"/>
    <mergeCell ref="B30:C30"/>
    <mergeCell ref="D7:H7"/>
    <mergeCell ref="J7:M7"/>
    <mergeCell ref="B11:C11"/>
    <mergeCell ref="B6:M6"/>
    <mergeCell ref="B27:C27"/>
    <mergeCell ref="B12:B21"/>
    <mergeCell ref="B22:C22"/>
    <mergeCell ref="A10:M10"/>
    <mergeCell ref="A24:M24"/>
    <mergeCell ref="A101:M101"/>
    <mergeCell ref="B141:B151"/>
    <mergeCell ref="N48:N50"/>
    <mergeCell ref="A132:M132"/>
    <mergeCell ref="B88:C88"/>
    <mergeCell ref="A135:A137"/>
    <mergeCell ref="M51:M53"/>
    <mergeCell ref="A111:A118"/>
    <mergeCell ref="B111:B121"/>
    <mergeCell ref="N51:N53"/>
    <mergeCell ref="B89:C89"/>
    <mergeCell ref="B94:C94"/>
    <mergeCell ref="B103:C103"/>
    <mergeCell ref="B68:C68"/>
    <mergeCell ref="B76:C76"/>
    <mergeCell ref="B77:B87"/>
    <mergeCell ref="B75:C75"/>
    <mergeCell ref="B69:C69"/>
    <mergeCell ref="A77:A84"/>
    <mergeCell ref="B97:C97"/>
    <mergeCell ref="B98:C98"/>
    <mergeCell ref="B122:C122"/>
    <mergeCell ref="L51:L53"/>
    <mergeCell ref="A51:A53"/>
  </mergeCells>
  <phoneticPr fontId="1" type="noConversion"/>
  <dataValidations count="1">
    <dataValidation type="list" showInputMessage="1" showErrorMessage="1" promptTitle="CHOIX COEFFICIENT DP" sqref="C51 C48" xr:uid="{00000000-0002-0000-0000-000000000000}">
      <formula1>"demande principale = DP ENTIER ,  pas demande principale et jugement met fin instance = 1/2 DP"</formula1>
    </dataValidation>
  </dataValidations>
  <printOptions horizontalCentered="1"/>
  <pageMargins left="0.39370078740157483" right="0.39370078740157483" top="0.39370078740157483" bottom="0.39370078740157483" header="0" footer="0"/>
  <pageSetup paperSize="9" fitToHeight="0" orientation="landscape" r:id="rId1"/>
  <headerFooter alignWithMargins="0">
    <oddFooter>Page &amp;P de &amp;N</oddFooter>
  </headerFooter>
  <ignoredErrors>
    <ignoredError sqref="H92:H96 H98:H99" unlockedFormula="1"/>
    <ignoredError sqref="H97" formula="1" unlockedFormula="1"/>
    <ignoredError sqref="H38:H3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16"/>
  <sheetViews>
    <sheetView zoomScale="145" zoomScaleNormal="145" workbookViewId="0">
      <selection activeCell="L11" sqref="L11:L12"/>
    </sheetView>
  </sheetViews>
  <sheetFormatPr baseColWidth="10" defaultColWidth="9.109375" defaultRowHeight="12" x14ac:dyDescent="0.25"/>
  <cols>
    <col min="1" max="1" width="10.33203125" style="1" customWidth="1"/>
    <col min="2" max="2" width="11.109375" style="47" customWidth="1"/>
    <col min="3" max="3" width="22.33203125" style="47" customWidth="1"/>
    <col min="4" max="4" width="10" style="48" customWidth="1"/>
    <col min="5" max="5" width="5.44140625" style="49" customWidth="1"/>
    <col min="6" max="6" width="9.5546875" style="48" customWidth="1"/>
    <col min="7" max="7" width="8.6640625" style="48" customWidth="1"/>
    <col min="8" max="8" width="10" style="50" customWidth="1"/>
    <col min="9" max="9" width="10.5546875" style="48" customWidth="1"/>
    <col min="10" max="10" width="5.6640625" style="52" customWidth="1"/>
    <col min="11" max="11" width="9.5546875" style="48" customWidth="1"/>
    <col min="12" max="12" width="12.33203125" style="50" customWidth="1"/>
    <col min="13" max="13" width="16.5546875" style="47" customWidth="1"/>
    <col min="14" max="14" width="22.44140625" style="47" customWidth="1"/>
    <col min="15" max="16384" width="9.109375" style="47"/>
  </cols>
  <sheetData>
    <row r="1" spans="1:58" s="2" customFormat="1" ht="12" customHeight="1" x14ac:dyDescent="0.25">
      <c r="A1" s="617" t="s">
        <v>13</v>
      </c>
      <c r="B1" s="617"/>
      <c r="C1" s="617"/>
      <c r="D1" s="617"/>
      <c r="E1" s="617"/>
      <c r="F1" s="617"/>
      <c r="G1" s="617"/>
      <c r="H1" s="617"/>
      <c r="I1" s="617"/>
      <c r="J1" s="617"/>
      <c r="K1" s="617"/>
      <c r="L1" s="617"/>
      <c r="M1" s="1"/>
    </row>
    <row r="2" spans="1:58" s="2" customFormat="1" ht="12" customHeight="1" x14ac:dyDescent="0.25">
      <c r="A2" s="617" t="s">
        <v>10</v>
      </c>
      <c r="B2" s="617"/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1"/>
    </row>
    <row r="3" spans="1:58" s="3" customFormat="1" ht="12" customHeight="1" x14ac:dyDescent="0.25">
      <c r="A3" s="620" t="s">
        <v>11</v>
      </c>
      <c r="B3" s="620"/>
      <c r="C3" s="620"/>
      <c r="D3" s="620"/>
      <c r="E3" s="620"/>
      <c r="F3" s="620"/>
      <c r="G3" s="620"/>
      <c r="H3" s="620"/>
      <c r="I3" s="620"/>
      <c r="J3" s="620"/>
      <c r="K3" s="620"/>
      <c r="L3" s="620"/>
    </row>
    <row r="4" spans="1:58" s="3" customFormat="1" ht="12" customHeight="1" x14ac:dyDescent="0.25">
      <c r="A4" s="620" t="s">
        <v>12</v>
      </c>
      <c r="B4" s="620"/>
      <c r="C4" s="620"/>
      <c r="D4" s="620"/>
      <c r="E4" s="620"/>
      <c r="F4" s="620"/>
      <c r="G4" s="620"/>
      <c r="H4" s="620"/>
      <c r="I4" s="620"/>
      <c r="J4" s="620"/>
      <c r="K4" s="620"/>
      <c r="L4" s="620"/>
    </row>
    <row r="5" spans="1:58" s="3" customFormat="1" ht="12" customHeight="1" x14ac:dyDescent="0.25">
      <c r="A5" s="620" t="s">
        <v>73</v>
      </c>
      <c r="B5" s="620"/>
      <c r="C5" s="620"/>
      <c r="D5" s="620"/>
      <c r="E5" s="620"/>
      <c r="F5" s="620"/>
      <c r="G5" s="620"/>
      <c r="H5" s="620"/>
      <c r="I5" s="620"/>
      <c r="J5" s="620"/>
      <c r="K5" s="620"/>
      <c r="L5" s="620"/>
    </row>
    <row r="6" spans="1:58" s="4" customFormat="1" ht="24.9" customHeight="1" thickBot="1" x14ac:dyDescent="0.3">
      <c r="A6" s="3"/>
      <c r="B6" s="629"/>
      <c r="C6" s="630"/>
      <c r="D6" s="630"/>
      <c r="E6" s="630"/>
      <c r="F6" s="630"/>
      <c r="G6" s="630"/>
      <c r="H6" s="630"/>
      <c r="I6" s="630"/>
      <c r="J6" s="630"/>
      <c r="K6" s="630"/>
      <c r="L6" s="631"/>
    </row>
    <row r="7" spans="1:58" s="8" customFormat="1" ht="24.9" customHeight="1" x14ac:dyDescent="0.25">
      <c r="A7" s="692" t="s">
        <v>19</v>
      </c>
      <c r="B7" s="625" t="s">
        <v>5</v>
      </c>
      <c r="C7" s="627"/>
      <c r="D7" s="625" t="s">
        <v>6</v>
      </c>
      <c r="E7" s="626"/>
      <c r="F7" s="626"/>
      <c r="G7" s="626"/>
      <c r="H7" s="627"/>
      <c r="I7" s="626" t="s">
        <v>7</v>
      </c>
      <c r="J7" s="626"/>
      <c r="K7" s="626"/>
      <c r="L7" s="628"/>
      <c r="M7" s="6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</row>
    <row r="8" spans="1:58" s="17" customFormat="1" ht="39" customHeight="1" thickBot="1" x14ac:dyDescent="0.3">
      <c r="A8" s="693"/>
      <c r="B8" s="638"/>
      <c r="C8" s="639"/>
      <c r="D8" s="9" t="s">
        <v>0</v>
      </c>
      <c r="E8" s="10" t="s">
        <v>1</v>
      </c>
      <c r="F8" s="11" t="s">
        <v>2</v>
      </c>
      <c r="G8" s="11" t="s">
        <v>3</v>
      </c>
      <c r="H8" s="12" t="s">
        <v>44</v>
      </c>
      <c r="I8" s="11" t="s">
        <v>0</v>
      </c>
      <c r="J8" s="14" t="s">
        <v>1</v>
      </c>
      <c r="K8" s="11" t="s">
        <v>2</v>
      </c>
      <c r="L8" s="12" t="s">
        <v>44</v>
      </c>
      <c r="M8" s="15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</row>
    <row r="9" spans="1:58" s="19" customFormat="1" ht="19.5" customHeight="1" thickBot="1" x14ac:dyDescent="0.3">
      <c r="A9" s="689"/>
      <c r="B9" s="689"/>
      <c r="C9" s="689"/>
      <c r="D9" s="689"/>
      <c r="E9" s="689"/>
      <c r="F9" s="689"/>
      <c r="G9" s="689"/>
      <c r="H9" s="689"/>
      <c r="I9" s="689"/>
      <c r="J9" s="689"/>
      <c r="K9" s="689"/>
      <c r="L9" s="631"/>
      <c r="M9" s="18"/>
    </row>
    <row r="10" spans="1:58" s="19" customFormat="1" ht="38.25" customHeight="1" x14ac:dyDescent="0.25">
      <c r="A10" s="20">
        <v>26</v>
      </c>
      <c r="B10" s="690" t="s">
        <v>74</v>
      </c>
      <c r="C10" s="691"/>
      <c r="D10" s="21">
        <v>0</v>
      </c>
      <c r="E10" s="22">
        <v>20</v>
      </c>
      <c r="F10" s="277">
        <f>D10*E10%</f>
        <v>0</v>
      </c>
      <c r="G10" s="277">
        <v>0</v>
      </c>
      <c r="H10" s="273">
        <f>D10+F10+G10</f>
        <v>0</v>
      </c>
      <c r="I10" s="24">
        <v>19.23</v>
      </c>
      <c r="J10" s="25">
        <v>20</v>
      </c>
      <c r="K10" s="272">
        <f>I10*J10%</f>
        <v>3.8460000000000001</v>
      </c>
      <c r="L10" s="273">
        <f>I10+K10</f>
        <v>23.076000000000001</v>
      </c>
      <c r="M10" s="18" t="s">
        <v>85</v>
      </c>
    </row>
    <row r="11" spans="1:58" s="19" customFormat="1" ht="38.25" customHeight="1" x14ac:dyDescent="0.25">
      <c r="A11" s="675" t="s">
        <v>77</v>
      </c>
      <c r="B11" s="673" t="s">
        <v>75</v>
      </c>
      <c r="C11" s="420" t="s">
        <v>76</v>
      </c>
      <c r="D11" s="26"/>
      <c r="E11" s="27"/>
      <c r="F11" s="338"/>
      <c r="G11" s="338"/>
      <c r="H11" s="339"/>
      <c r="I11" s="677">
        <f>IF(C12&gt;0,((IF(C12&gt;'tranches emolument'!A13,(C12-'tranches emolument'!A13)*'tranches emolument'!C13+'tranches emolument'!E12,IF(C12&gt;'tranches emolument'!A12,(C12-'tranches emolument'!A12)*'tranches emolument'!C12+'tranches emolument'!E11,IF(C12&gt;'tranches emolument'!A11,(C4-'tranches emolument'!A11)*'tranches emolument'!C11+'tranches emolument'!E10,C12*'tranches emolument'!C10))))),0)/4</f>
        <v>0</v>
      </c>
      <c r="J11" s="679">
        <v>20</v>
      </c>
      <c r="K11" s="694">
        <f t="shared" ref="K11:K13" si="0">I11*J11%</f>
        <v>0</v>
      </c>
      <c r="L11" s="681">
        <f t="shared" ref="L11:L12" si="1">I11+K11</f>
        <v>0</v>
      </c>
      <c r="M11" s="18"/>
    </row>
    <row r="12" spans="1:58" s="19" customFormat="1" ht="21" customHeight="1" x14ac:dyDescent="0.25">
      <c r="A12" s="676"/>
      <c r="B12" s="674"/>
      <c r="C12" s="421">
        <v>0</v>
      </c>
      <c r="D12" s="28"/>
      <c r="E12" s="29"/>
      <c r="F12" s="340"/>
      <c r="G12" s="340"/>
      <c r="H12" s="341"/>
      <c r="I12" s="678">
        <f>IF(C12&gt;=60000,(C12-60000)*0.00814+893.81,IF(C12&gt;=17000,(C12-17000)*0.01085+427.26,IF(C12&gt;=6500,(C12-6500)*0.01627+256.43,C12*0.03945)))</f>
        <v>0</v>
      </c>
      <c r="J12" s="680">
        <v>20</v>
      </c>
      <c r="K12" s="695">
        <f t="shared" si="0"/>
        <v>0</v>
      </c>
      <c r="L12" s="682">
        <f t="shared" si="1"/>
        <v>0</v>
      </c>
      <c r="M12" s="18"/>
    </row>
    <row r="13" spans="1:58" s="19" customFormat="1" ht="24.9" customHeight="1" x14ac:dyDescent="0.25">
      <c r="A13" s="30">
        <v>16</v>
      </c>
      <c r="B13" s="685" t="s">
        <v>43</v>
      </c>
      <c r="C13" s="686"/>
      <c r="D13" s="413"/>
      <c r="E13" s="414"/>
      <c r="F13" s="415"/>
      <c r="G13" s="415"/>
      <c r="H13" s="416"/>
      <c r="I13" s="31">
        <v>15.38</v>
      </c>
      <c r="J13" s="32">
        <v>20</v>
      </c>
      <c r="K13" s="299">
        <f t="shared" si="0"/>
        <v>3.0760000000000005</v>
      </c>
      <c r="L13" s="300">
        <f>+I13+K13</f>
        <v>18.456000000000003</v>
      </c>
      <c r="M13" s="33"/>
    </row>
    <row r="14" spans="1:58" s="19" customFormat="1" ht="18" customHeight="1" x14ac:dyDescent="0.25">
      <c r="A14" s="34"/>
      <c r="B14" s="687" t="s">
        <v>175</v>
      </c>
      <c r="C14" s="688"/>
      <c r="D14" s="422"/>
      <c r="E14" s="27"/>
      <c r="F14" s="338"/>
      <c r="G14" s="338"/>
      <c r="H14" s="423"/>
      <c r="I14" s="39"/>
      <c r="J14" s="39"/>
      <c r="K14" s="342"/>
      <c r="L14" s="343"/>
      <c r="M14" s="33"/>
    </row>
    <row r="15" spans="1:58" s="19" customFormat="1" ht="18" customHeight="1" x14ac:dyDescent="0.25">
      <c r="A15" s="34"/>
      <c r="B15" s="687" t="s">
        <v>178</v>
      </c>
      <c r="C15" s="688"/>
      <c r="D15" s="417">
        <v>0</v>
      </c>
      <c r="E15" s="418">
        <v>20</v>
      </c>
      <c r="F15" s="419">
        <f t="shared" ref="F15" si="2">D15*E15%</f>
        <v>0</v>
      </c>
      <c r="G15" s="419">
        <v>0</v>
      </c>
      <c r="H15" s="295">
        <f t="shared" ref="H15" si="3">D15+F15+G15</f>
        <v>0</v>
      </c>
      <c r="I15" s="39"/>
      <c r="J15" s="39"/>
      <c r="K15" s="342"/>
      <c r="L15" s="343"/>
      <c r="M15" s="33"/>
    </row>
    <row r="16" spans="1:58" s="19" customFormat="1" ht="38.25" customHeight="1" thickBot="1" x14ac:dyDescent="0.3">
      <c r="A16" s="40">
        <v>28</v>
      </c>
      <c r="B16" s="683" t="s">
        <v>191</v>
      </c>
      <c r="C16" s="684"/>
      <c r="D16" s="41"/>
      <c r="E16" s="42"/>
      <c r="F16" s="43"/>
      <c r="G16" s="43"/>
      <c r="H16" s="44"/>
      <c r="I16" s="45">
        <v>15.38</v>
      </c>
      <c r="J16" s="46">
        <v>20</v>
      </c>
      <c r="K16" s="313">
        <f>I16*J16%</f>
        <v>3.0760000000000005</v>
      </c>
      <c r="L16" s="314">
        <f>16+K16</f>
        <v>19.076000000000001</v>
      </c>
      <c r="M16" s="18" t="s">
        <v>90</v>
      </c>
    </row>
  </sheetData>
  <mergeCells count="22">
    <mergeCell ref="B16:C16"/>
    <mergeCell ref="B13:C13"/>
    <mergeCell ref="A1:L1"/>
    <mergeCell ref="A2:L2"/>
    <mergeCell ref="A3:L3"/>
    <mergeCell ref="A4:L4"/>
    <mergeCell ref="A5:L5"/>
    <mergeCell ref="B14:C14"/>
    <mergeCell ref="B15:C15"/>
    <mergeCell ref="A9:L9"/>
    <mergeCell ref="B10:C10"/>
    <mergeCell ref="B6:L6"/>
    <mergeCell ref="A7:A8"/>
    <mergeCell ref="B7:C8"/>
    <mergeCell ref="K11:K12"/>
    <mergeCell ref="D7:H7"/>
    <mergeCell ref="B11:B12"/>
    <mergeCell ref="A11:A12"/>
    <mergeCell ref="I11:I12"/>
    <mergeCell ref="J11:J12"/>
    <mergeCell ref="I7:L7"/>
    <mergeCell ref="L11:L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A4611-8FAF-43BA-9537-2202171C88B6}">
  <dimension ref="A1:BF31"/>
  <sheetViews>
    <sheetView showGridLines="0" tabSelected="1" topLeftCell="E1" zoomScaleNormal="100" workbookViewId="0">
      <selection activeCell="M4" sqref="M4"/>
    </sheetView>
  </sheetViews>
  <sheetFormatPr baseColWidth="10" defaultColWidth="9.109375" defaultRowHeight="15.6" x14ac:dyDescent="0.3"/>
  <cols>
    <col min="1" max="1" width="14.33203125" style="556" customWidth="1"/>
    <col min="2" max="2" width="14.6640625" style="557" customWidth="1"/>
    <col min="3" max="3" width="29.5546875" style="557" customWidth="1"/>
    <col min="4" max="4" width="17.33203125" style="559" customWidth="1"/>
    <col min="5" max="5" width="10.5546875" style="558" customWidth="1"/>
    <col min="6" max="6" width="15.33203125" style="559" customWidth="1"/>
    <col min="7" max="7" width="12.109375" style="559" customWidth="1"/>
    <col min="8" max="8" width="16.109375" style="560" customWidth="1"/>
    <col min="9" max="9" width="16.44140625" style="559" customWidth="1"/>
    <col min="10" max="10" width="7.88671875" style="562" customWidth="1"/>
    <col min="11" max="11" width="16" style="559" customWidth="1"/>
    <col min="12" max="12" width="20.33203125" style="560" customWidth="1"/>
    <col min="13" max="13" width="16.5546875" style="557" customWidth="1"/>
    <col min="14" max="14" width="22.44140625" style="557" customWidth="1"/>
    <col min="15" max="16384" width="9.109375" style="557"/>
  </cols>
  <sheetData>
    <row r="1" spans="1:58" s="439" customFormat="1" ht="16.2" thickBot="1" x14ac:dyDescent="0.3">
      <c r="A1" s="740" t="s">
        <v>143</v>
      </c>
      <c r="B1" s="741"/>
      <c r="C1" s="741"/>
      <c r="D1" s="741"/>
      <c r="E1" s="741"/>
      <c r="F1" s="741"/>
      <c r="G1" s="741"/>
      <c r="H1" s="741"/>
      <c r="I1" s="741"/>
      <c r="J1" s="741"/>
      <c r="K1" s="741"/>
      <c r="L1" s="742"/>
      <c r="M1" s="438"/>
    </row>
    <row r="2" spans="1:58" s="441" customFormat="1" ht="16.2" thickBot="1" x14ac:dyDescent="0.35">
      <c r="A2" s="440"/>
      <c r="B2" s="743"/>
      <c r="C2" s="744"/>
      <c r="D2" s="744"/>
      <c r="E2" s="744"/>
      <c r="F2" s="744"/>
      <c r="G2" s="744"/>
      <c r="H2" s="744"/>
      <c r="I2" s="744"/>
      <c r="J2" s="744"/>
      <c r="K2" s="744"/>
      <c r="L2" s="745"/>
    </row>
    <row r="3" spans="1:58" s="444" customFormat="1" ht="24.9" customHeight="1" x14ac:dyDescent="0.3">
      <c r="A3" s="746" t="s">
        <v>19</v>
      </c>
      <c r="B3" s="748" t="s">
        <v>5</v>
      </c>
      <c r="C3" s="749"/>
      <c r="D3" s="748" t="s">
        <v>6</v>
      </c>
      <c r="E3" s="752"/>
      <c r="F3" s="752"/>
      <c r="G3" s="752"/>
      <c r="H3" s="753"/>
      <c r="I3" s="748" t="s">
        <v>7</v>
      </c>
      <c r="J3" s="752"/>
      <c r="K3" s="752"/>
      <c r="L3" s="754"/>
      <c r="M3" s="442"/>
      <c r="N3" s="443"/>
      <c r="O3" s="443"/>
      <c r="P3" s="443"/>
      <c r="Q3" s="443"/>
      <c r="R3" s="443"/>
      <c r="S3" s="443"/>
      <c r="T3" s="443"/>
      <c r="U3" s="443"/>
      <c r="V3" s="443"/>
      <c r="W3" s="443"/>
      <c r="X3" s="443"/>
      <c r="Y3" s="443"/>
      <c r="Z3" s="443"/>
      <c r="AA3" s="443"/>
      <c r="AB3" s="443"/>
      <c r="AC3" s="443"/>
      <c r="AD3" s="443"/>
      <c r="AE3" s="443"/>
      <c r="AF3" s="443"/>
      <c r="AG3" s="443"/>
      <c r="AH3" s="443"/>
      <c r="AI3" s="443"/>
      <c r="AJ3" s="443"/>
      <c r="AK3" s="443"/>
      <c r="AL3" s="443"/>
      <c r="AM3" s="443"/>
      <c r="AN3" s="443"/>
      <c r="AO3" s="443"/>
      <c r="AP3" s="443"/>
      <c r="AQ3" s="443"/>
      <c r="AR3" s="443"/>
      <c r="AS3" s="443"/>
      <c r="AT3" s="443"/>
      <c r="AU3" s="443"/>
      <c r="AV3" s="443"/>
      <c r="AW3" s="443"/>
      <c r="AX3" s="443"/>
      <c r="AY3" s="443"/>
      <c r="AZ3" s="443"/>
      <c r="BA3" s="443"/>
      <c r="BB3" s="443"/>
      <c r="BC3" s="443"/>
      <c r="BD3" s="443"/>
      <c r="BE3" s="443"/>
      <c r="BF3" s="443"/>
    </row>
    <row r="4" spans="1:58" s="453" customFormat="1" ht="43.5" customHeight="1" thickBot="1" x14ac:dyDescent="0.35">
      <c r="A4" s="747"/>
      <c r="B4" s="750"/>
      <c r="C4" s="751"/>
      <c r="D4" s="445" t="s">
        <v>0</v>
      </c>
      <c r="E4" s="446" t="s">
        <v>1</v>
      </c>
      <c r="F4" s="447" t="s">
        <v>2</v>
      </c>
      <c r="G4" s="447" t="s">
        <v>3</v>
      </c>
      <c r="H4" s="448" t="s">
        <v>44</v>
      </c>
      <c r="I4" s="445" t="s">
        <v>0</v>
      </c>
      <c r="J4" s="449" t="s">
        <v>1</v>
      </c>
      <c r="K4" s="447" t="s">
        <v>2</v>
      </c>
      <c r="L4" s="450" t="s">
        <v>44</v>
      </c>
      <c r="M4" s="451"/>
      <c r="N4" s="452"/>
      <c r="O4" s="452"/>
      <c r="P4" s="452"/>
      <c r="Q4" s="452"/>
      <c r="R4" s="452"/>
      <c r="S4" s="452"/>
      <c r="T4" s="452"/>
      <c r="U4" s="452"/>
      <c r="V4" s="452"/>
      <c r="W4" s="452"/>
      <c r="X4" s="452"/>
      <c r="Y4" s="452"/>
      <c r="Z4" s="452"/>
      <c r="AA4" s="452"/>
      <c r="AB4" s="452"/>
      <c r="AC4" s="452"/>
      <c r="AD4" s="452"/>
      <c r="AE4" s="452"/>
      <c r="AF4" s="452"/>
      <c r="AG4" s="452"/>
      <c r="AH4" s="452"/>
      <c r="AI4" s="452"/>
      <c r="AJ4" s="452"/>
      <c r="AK4" s="452"/>
      <c r="AL4" s="452"/>
      <c r="AM4" s="452"/>
      <c r="AN4" s="452"/>
      <c r="AO4" s="452"/>
      <c r="AP4" s="452"/>
      <c r="AQ4" s="452"/>
      <c r="AR4" s="452"/>
      <c r="AS4" s="452"/>
      <c r="AT4" s="452"/>
      <c r="AU4" s="452"/>
      <c r="AV4" s="452"/>
      <c r="AW4" s="452"/>
      <c r="AX4" s="452"/>
      <c r="AY4" s="452"/>
      <c r="AZ4" s="452"/>
      <c r="BA4" s="452"/>
      <c r="BB4" s="452"/>
      <c r="BC4" s="452"/>
      <c r="BD4" s="452"/>
      <c r="BE4" s="452"/>
      <c r="BF4" s="452"/>
    </row>
    <row r="5" spans="1:58" s="453" customFormat="1" ht="36.75" customHeight="1" thickBot="1" x14ac:dyDescent="0.3">
      <c r="A5" s="454">
        <v>43</v>
      </c>
      <c r="B5" s="722" t="s">
        <v>144</v>
      </c>
      <c r="C5" s="723"/>
      <c r="D5" s="455"/>
      <c r="E5" s="456"/>
      <c r="F5" s="457"/>
      <c r="G5" s="457"/>
      <c r="H5" s="458"/>
      <c r="I5" s="459">
        <v>11.54</v>
      </c>
      <c r="J5" s="460">
        <v>20</v>
      </c>
      <c r="K5" s="461">
        <f>I5*J5%</f>
        <v>2.3079999999999998</v>
      </c>
      <c r="L5" s="462">
        <f>I5+K5</f>
        <v>13.847999999999999</v>
      </c>
      <c r="M5" s="463" t="s">
        <v>8</v>
      </c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/>
      <c r="AE5" s="464"/>
      <c r="AF5" s="464"/>
      <c r="AG5" s="464"/>
      <c r="AH5" s="464"/>
      <c r="AI5" s="464"/>
      <c r="AJ5" s="464"/>
      <c r="AK5" s="464"/>
      <c r="AL5" s="464"/>
      <c r="AM5" s="464"/>
      <c r="AN5" s="464"/>
      <c r="AO5" s="464"/>
      <c r="AP5" s="464"/>
      <c r="AQ5" s="464"/>
      <c r="AR5" s="464"/>
      <c r="AS5" s="464"/>
      <c r="AT5" s="464"/>
      <c r="AU5" s="464"/>
      <c r="AV5" s="464"/>
      <c r="AW5" s="464"/>
      <c r="AX5" s="464"/>
      <c r="AY5" s="464"/>
      <c r="AZ5" s="464"/>
      <c r="BA5" s="464"/>
      <c r="BB5" s="464"/>
      <c r="BC5" s="464"/>
      <c r="BD5" s="464"/>
      <c r="BE5" s="464"/>
      <c r="BF5" s="464"/>
    </row>
    <row r="6" spans="1:58" s="453" customFormat="1" ht="35.25" customHeight="1" thickBot="1" x14ac:dyDescent="0.3">
      <c r="A6" s="465">
        <v>45</v>
      </c>
      <c r="B6" s="724" t="s">
        <v>145</v>
      </c>
      <c r="C6" s="725"/>
      <c r="D6" s="466">
        <v>0</v>
      </c>
      <c r="E6" s="467">
        <v>20</v>
      </c>
      <c r="F6" s="468">
        <f>D6*E6%</f>
        <v>0</v>
      </c>
      <c r="G6" s="469"/>
      <c r="H6" s="470">
        <v>0</v>
      </c>
      <c r="I6" s="466">
        <v>11.54</v>
      </c>
      <c r="J6" s="471">
        <v>20</v>
      </c>
      <c r="K6" s="472">
        <f t="shared" ref="K6:K11" si="0">I6*J6%</f>
        <v>2.3079999999999998</v>
      </c>
      <c r="L6" s="473">
        <f t="shared" ref="L6:L11" si="1">I6+K6</f>
        <v>13.847999999999999</v>
      </c>
      <c r="M6" s="463" t="s">
        <v>8</v>
      </c>
      <c r="N6" s="464"/>
      <c r="O6" s="464"/>
      <c r="P6" s="464"/>
      <c r="Q6" s="464"/>
      <c r="R6" s="464"/>
      <c r="S6" s="464"/>
      <c r="T6" s="464"/>
      <c r="U6" s="464"/>
      <c r="V6" s="464"/>
      <c r="W6" s="464"/>
      <c r="X6" s="464"/>
      <c r="Y6" s="464"/>
      <c r="Z6" s="464"/>
      <c r="AA6" s="464"/>
      <c r="AB6" s="464"/>
      <c r="AC6" s="464"/>
      <c r="AD6" s="464"/>
      <c r="AE6" s="464"/>
      <c r="AF6" s="464"/>
      <c r="AG6" s="464"/>
      <c r="AH6" s="464"/>
      <c r="AI6" s="464"/>
      <c r="AJ6" s="464"/>
      <c r="AK6" s="464"/>
      <c r="AL6" s="464"/>
      <c r="AM6" s="464"/>
      <c r="AN6" s="464"/>
      <c r="AO6" s="464"/>
      <c r="AP6" s="464"/>
      <c r="AQ6" s="464"/>
      <c r="AR6" s="464"/>
      <c r="AS6" s="464"/>
      <c r="AT6" s="464"/>
      <c r="AU6" s="464"/>
      <c r="AV6" s="464"/>
      <c r="AW6" s="464"/>
      <c r="AX6" s="464"/>
      <c r="AY6" s="464"/>
      <c r="AZ6" s="464"/>
      <c r="BA6" s="464"/>
      <c r="BB6" s="464"/>
      <c r="BC6" s="464"/>
      <c r="BD6" s="464"/>
      <c r="BE6" s="464"/>
      <c r="BF6" s="464"/>
    </row>
    <row r="7" spans="1:58" s="453" customFormat="1" x14ac:dyDescent="0.25">
      <c r="A7" s="726">
        <v>44</v>
      </c>
      <c r="B7" s="729" t="s">
        <v>146</v>
      </c>
      <c r="C7" s="474" t="s">
        <v>192</v>
      </c>
      <c r="D7" s="475"/>
      <c r="E7" s="476"/>
      <c r="F7" s="469"/>
      <c r="G7" s="469"/>
      <c r="H7" s="477"/>
      <c r="I7" s="478">
        <v>11.54</v>
      </c>
      <c r="J7" s="460">
        <v>20</v>
      </c>
      <c r="K7" s="461">
        <f t="shared" si="0"/>
        <v>2.3079999999999998</v>
      </c>
      <c r="L7" s="462">
        <f t="shared" si="1"/>
        <v>13.847999999999999</v>
      </c>
      <c r="M7" s="463" t="s">
        <v>9</v>
      </c>
      <c r="N7" s="464"/>
      <c r="O7" s="464"/>
      <c r="P7" s="464"/>
      <c r="Q7" s="464"/>
      <c r="R7" s="464"/>
      <c r="S7" s="464"/>
      <c r="T7" s="464"/>
      <c r="U7" s="464"/>
      <c r="V7" s="464"/>
      <c r="W7" s="464"/>
      <c r="X7" s="464"/>
      <c r="Y7" s="464"/>
      <c r="Z7" s="464"/>
      <c r="AA7" s="464"/>
      <c r="AB7" s="464"/>
      <c r="AC7" s="464"/>
      <c r="AD7" s="464"/>
      <c r="AE7" s="464"/>
      <c r="AF7" s="464"/>
      <c r="AG7" s="464"/>
      <c r="AH7" s="464"/>
      <c r="AI7" s="464"/>
      <c r="AJ7" s="464"/>
      <c r="AK7" s="464"/>
      <c r="AL7" s="464"/>
      <c r="AM7" s="464"/>
      <c r="AN7" s="464"/>
      <c r="AO7" s="464"/>
      <c r="AP7" s="464"/>
      <c r="AQ7" s="464"/>
      <c r="AR7" s="464"/>
      <c r="AS7" s="464"/>
      <c r="AT7" s="464"/>
      <c r="AU7" s="464"/>
      <c r="AV7" s="464"/>
      <c r="AW7" s="464"/>
      <c r="AX7" s="464"/>
      <c r="AY7" s="464"/>
      <c r="AZ7" s="464"/>
      <c r="BA7" s="464"/>
      <c r="BB7" s="464"/>
      <c r="BC7" s="464"/>
      <c r="BD7" s="464"/>
      <c r="BE7" s="464"/>
      <c r="BF7" s="464"/>
    </row>
    <row r="8" spans="1:58" s="453" customFormat="1" x14ac:dyDescent="0.25">
      <c r="A8" s="727"/>
      <c r="B8" s="730"/>
      <c r="C8" s="479" t="s">
        <v>193</v>
      </c>
      <c r="D8" s="455"/>
      <c r="E8" s="456"/>
      <c r="F8" s="457"/>
      <c r="G8" s="457"/>
      <c r="H8" s="480"/>
      <c r="I8" s="481">
        <v>11.54</v>
      </c>
      <c r="J8" s="482">
        <v>20</v>
      </c>
      <c r="K8" s="483">
        <f t="shared" si="0"/>
        <v>2.3079999999999998</v>
      </c>
      <c r="L8" s="484">
        <f t="shared" si="1"/>
        <v>13.847999999999999</v>
      </c>
      <c r="M8" s="463" t="s">
        <v>9</v>
      </c>
      <c r="N8" s="464"/>
      <c r="O8" s="464"/>
      <c r="P8" s="464"/>
      <c r="Q8" s="464"/>
      <c r="R8" s="464"/>
      <c r="S8" s="464"/>
      <c r="T8" s="464"/>
      <c r="U8" s="464"/>
      <c r="V8" s="464"/>
      <c r="W8" s="464"/>
      <c r="X8" s="464"/>
      <c r="Y8" s="464"/>
      <c r="Z8" s="464"/>
      <c r="AA8" s="464"/>
      <c r="AB8" s="464"/>
      <c r="AC8" s="464"/>
      <c r="AD8" s="464"/>
      <c r="AE8" s="464"/>
      <c r="AF8" s="464"/>
      <c r="AG8" s="464"/>
      <c r="AH8" s="464"/>
      <c r="AI8" s="464"/>
      <c r="AJ8" s="464"/>
      <c r="AK8" s="464"/>
      <c r="AL8" s="464"/>
      <c r="AM8" s="464"/>
      <c r="AN8" s="464"/>
      <c r="AO8" s="464"/>
      <c r="AP8" s="464"/>
      <c r="AQ8" s="464"/>
      <c r="AR8" s="464"/>
      <c r="AS8" s="464"/>
      <c r="AT8" s="464"/>
      <c r="AU8" s="464"/>
      <c r="AV8" s="464"/>
      <c r="AW8" s="464"/>
      <c r="AX8" s="464"/>
      <c r="AY8" s="464"/>
      <c r="AZ8" s="464"/>
      <c r="BA8" s="464"/>
      <c r="BB8" s="464"/>
      <c r="BC8" s="464"/>
      <c r="BD8" s="464"/>
      <c r="BE8" s="464"/>
      <c r="BF8" s="464"/>
    </row>
    <row r="9" spans="1:58" s="453" customFormat="1" x14ac:dyDescent="0.25">
      <c r="A9" s="727"/>
      <c r="B9" s="730"/>
      <c r="C9" s="479" t="s">
        <v>27</v>
      </c>
      <c r="D9" s="455"/>
      <c r="E9" s="456"/>
      <c r="F9" s="457"/>
      <c r="G9" s="485">
        <v>0</v>
      </c>
      <c r="H9" s="486">
        <v>0</v>
      </c>
      <c r="I9" s="481">
        <v>11.54</v>
      </c>
      <c r="J9" s="482">
        <v>20</v>
      </c>
      <c r="K9" s="483">
        <f t="shared" si="0"/>
        <v>2.3079999999999998</v>
      </c>
      <c r="L9" s="484">
        <f t="shared" si="1"/>
        <v>13.847999999999999</v>
      </c>
      <c r="M9" s="463" t="s">
        <v>9</v>
      </c>
      <c r="N9" s="464"/>
      <c r="O9" s="464"/>
      <c r="P9" s="464"/>
      <c r="Q9" s="464"/>
      <c r="R9" s="464"/>
      <c r="S9" s="464"/>
      <c r="T9" s="464"/>
      <c r="U9" s="464"/>
      <c r="V9" s="464"/>
      <c r="W9" s="464"/>
      <c r="X9" s="464"/>
      <c r="Y9" s="464"/>
      <c r="Z9" s="464"/>
      <c r="AA9" s="464"/>
      <c r="AB9" s="464"/>
      <c r="AC9" s="464"/>
      <c r="AD9" s="464"/>
      <c r="AE9" s="464"/>
      <c r="AF9" s="464"/>
      <c r="AG9" s="464"/>
      <c r="AH9" s="464"/>
      <c r="AI9" s="464"/>
      <c r="AJ9" s="464"/>
      <c r="AK9" s="464"/>
      <c r="AL9" s="464"/>
      <c r="AM9" s="464"/>
      <c r="AN9" s="464"/>
      <c r="AO9" s="464"/>
      <c r="AP9" s="464"/>
      <c r="AQ9" s="464"/>
      <c r="AR9" s="464"/>
      <c r="AS9" s="464"/>
      <c r="AT9" s="464"/>
      <c r="AU9" s="464"/>
      <c r="AV9" s="464"/>
      <c r="AW9" s="464"/>
      <c r="AX9" s="464"/>
      <c r="AY9" s="464"/>
      <c r="AZ9" s="464"/>
      <c r="BA9" s="464"/>
      <c r="BB9" s="464"/>
      <c r="BC9" s="464"/>
      <c r="BD9" s="464"/>
      <c r="BE9" s="464"/>
      <c r="BF9" s="464"/>
    </row>
    <row r="10" spans="1:58" s="453" customFormat="1" x14ac:dyDescent="0.25">
      <c r="A10" s="727"/>
      <c r="B10" s="730"/>
      <c r="C10" s="487" t="s">
        <v>194</v>
      </c>
      <c r="D10" s="488"/>
      <c r="E10" s="489"/>
      <c r="F10" s="490"/>
      <c r="G10" s="491">
        <v>0</v>
      </c>
      <c r="H10" s="492">
        <v>0</v>
      </c>
      <c r="I10" s="493">
        <v>11.54</v>
      </c>
      <c r="J10" s="494">
        <v>20</v>
      </c>
      <c r="K10" s="495">
        <f t="shared" si="0"/>
        <v>2.3079999999999998</v>
      </c>
      <c r="L10" s="496">
        <f t="shared" si="1"/>
        <v>13.847999999999999</v>
      </c>
      <c r="M10" s="463" t="s">
        <v>9</v>
      </c>
      <c r="N10" s="464"/>
      <c r="O10" s="464"/>
      <c r="P10" s="464"/>
      <c r="Q10" s="464"/>
      <c r="R10" s="464"/>
      <c r="S10" s="464"/>
      <c r="T10" s="464"/>
      <c r="U10" s="464"/>
      <c r="V10" s="464"/>
      <c r="W10" s="464"/>
      <c r="X10" s="464"/>
      <c r="Y10" s="464"/>
      <c r="Z10" s="464"/>
      <c r="AA10" s="464"/>
      <c r="AB10" s="464"/>
      <c r="AC10" s="464"/>
      <c r="AD10" s="464"/>
      <c r="AE10" s="464"/>
      <c r="AF10" s="464"/>
      <c r="AG10" s="464"/>
      <c r="AH10" s="464"/>
      <c r="AI10" s="464"/>
      <c r="AJ10" s="464"/>
      <c r="AK10" s="464"/>
      <c r="AL10" s="464"/>
      <c r="AM10" s="464"/>
      <c r="AN10" s="464"/>
      <c r="AO10" s="464"/>
      <c r="AP10" s="464"/>
      <c r="AQ10" s="464"/>
      <c r="AR10" s="464"/>
      <c r="AS10" s="464"/>
      <c r="AT10" s="464"/>
      <c r="AU10" s="464"/>
      <c r="AV10" s="464"/>
      <c r="AW10" s="464"/>
      <c r="AX10" s="464"/>
      <c r="AY10" s="464"/>
      <c r="AZ10" s="464"/>
      <c r="BA10" s="464"/>
      <c r="BB10" s="464"/>
      <c r="BC10" s="464"/>
      <c r="BD10" s="464"/>
      <c r="BE10" s="464"/>
      <c r="BF10" s="464"/>
    </row>
    <row r="11" spans="1:58" s="453" customFormat="1" ht="16.5" customHeight="1" thickBot="1" x14ac:dyDescent="0.3">
      <c r="A11" s="728"/>
      <c r="B11" s="731"/>
      <c r="C11" s="497" t="s">
        <v>195</v>
      </c>
      <c r="D11" s="498"/>
      <c r="E11" s="499"/>
      <c r="F11" s="500"/>
      <c r="G11" s="501">
        <v>0</v>
      </c>
      <c r="H11" s="502">
        <v>0</v>
      </c>
      <c r="I11" s="503">
        <v>11.54</v>
      </c>
      <c r="J11" s="504">
        <v>20</v>
      </c>
      <c r="K11" s="505">
        <f t="shared" si="0"/>
        <v>2.3079999999999998</v>
      </c>
      <c r="L11" s="506">
        <f t="shared" si="1"/>
        <v>13.847999999999999</v>
      </c>
      <c r="M11" s="463" t="s">
        <v>9</v>
      </c>
      <c r="N11" s="464"/>
      <c r="O11" s="464"/>
      <c r="P11" s="464"/>
      <c r="Q11" s="464"/>
      <c r="R11" s="464"/>
      <c r="S11" s="464"/>
      <c r="T11" s="464"/>
      <c r="U11" s="464"/>
      <c r="V11" s="464"/>
      <c r="W11" s="464"/>
      <c r="X11" s="464"/>
      <c r="Y11" s="464"/>
      <c r="Z11" s="464"/>
      <c r="AA11" s="464"/>
      <c r="AB11" s="464"/>
      <c r="AC11" s="464"/>
      <c r="AD11" s="464"/>
      <c r="AE11" s="464"/>
      <c r="AF11" s="464"/>
      <c r="AG11" s="464"/>
      <c r="AH11" s="464"/>
      <c r="AI11" s="464"/>
      <c r="AJ11" s="464"/>
      <c r="AK11" s="464"/>
      <c r="AL11" s="464"/>
      <c r="AM11" s="464"/>
      <c r="AN11" s="464"/>
      <c r="AO11" s="464"/>
      <c r="AP11" s="464"/>
      <c r="AQ11" s="464"/>
      <c r="AR11" s="464"/>
      <c r="AS11" s="464"/>
      <c r="AT11" s="464"/>
      <c r="AU11" s="464"/>
      <c r="AV11" s="464"/>
      <c r="AW11" s="464"/>
      <c r="AX11" s="464"/>
      <c r="AY11" s="464"/>
      <c r="AZ11" s="464"/>
      <c r="BA11" s="464"/>
      <c r="BB11" s="464"/>
      <c r="BC11" s="464"/>
      <c r="BD11" s="464"/>
      <c r="BE11" s="464"/>
      <c r="BF11" s="464"/>
    </row>
    <row r="12" spans="1:58" s="439" customFormat="1" ht="79.5" customHeight="1" thickBot="1" x14ac:dyDescent="0.35">
      <c r="A12" s="732" t="s">
        <v>147</v>
      </c>
      <c r="B12" s="735" t="s">
        <v>160</v>
      </c>
      <c r="C12" s="736"/>
      <c r="D12" s="507"/>
      <c r="E12" s="508"/>
      <c r="F12" s="509"/>
      <c r="G12" s="714"/>
      <c r="H12" s="715"/>
      <c r="I12" s="716"/>
      <c r="J12" s="718"/>
      <c r="K12" s="718"/>
      <c r="L12" s="720"/>
      <c r="M12" s="510"/>
    </row>
    <row r="13" spans="1:58" s="439" customFormat="1" ht="48" customHeight="1" x14ac:dyDescent="0.3">
      <c r="A13" s="733"/>
      <c r="B13" s="697" t="s">
        <v>196</v>
      </c>
      <c r="C13" s="698"/>
      <c r="D13" s="509"/>
      <c r="E13" s="508"/>
      <c r="F13" s="509"/>
      <c r="G13" s="714"/>
      <c r="H13" s="715"/>
      <c r="I13" s="717"/>
      <c r="J13" s="719"/>
      <c r="K13" s="719"/>
      <c r="L13" s="721"/>
      <c r="M13" s="510"/>
    </row>
    <row r="14" spans="1:58" s="439" customFormat="1" ht="23.25" customHeight="1" thickBot="1" x14ac:dyDescent="0.35">
      <c r="A14" s="733"/>
      <c r="B14" s="570"/>
      <c r="C14" s="571">
        <v>0</v>
      </c>
      <c r="D14" s="509"/>
      <c r="E14" s="508"/>
      <c r="F14" s="509"/>
      <c r="G14" s="714"/>
      <c r="H14" s="715"/>
      <c r="I14" s="717"/>
      <c r="J14" s="719"/>
      <c r="K14" s="719"/>
      <c r="L14" s="721"/>
      <c r="M14" s="510"/>
    </row>
    <row r="15" spans="1:58" s="439" customFormat="1" ht="48" customHeight="1" x14ac:dyDescent="0.3">
      <c r="A15" s="733"/>
      <c r="B15" s="699" t="s">
        <v>197</v>
      </c>
      <c r="C15" s="700"/>
      <c r="D15" s="507"/>
      <c r="E15" s="508"/>
      <c r="F15" s="509"/>
      <c r="G15" s="714"/>
      <c r="H15" s="715"/>
      <c r="I15" s="717"/>
      <c r="J15" s="719"/>
      <c r="K15" s="719"/>
      <c r="L15" s="721"/>
      <c r="M15" s="510"/>
    </row>
    <row r="16" spans="1:58" s="439" customFormat="1" ht="21.75" customHeight="1" thickBot="1" x14ac:dyDescent="0.3">
      <c r="A16" s="733"/>
      <c r="B16" s="511"/>
      <c r="C16" s="512">
        <v>10000</v>
      </c>
      <c r="D16" s="513"/>
      <c r="E16" s="514"/>
      <c r="F16" s="515"/>
      <c r="G16" s="714"/>
      <c r="H16" s="715"/>
      <c r="I16" s="717"/>
      <c r="J16" s="719"/>
      <c r="K16" s="719"/>
      <c r="L16" s="721"/>
      <c r="M16" s="438"/>
    </row>
    <row r="17" spans="1:13" s="439" customFormat="1" ht="18" customHeight="1" x14ac:dyDescent="0.25">
      <c r="A17" s="733"/>
      <c r="B17" s="737" t="s">
        <v>148</v>
      </c>
      <c r="C17" s="563" t="s">
        <v>27</v>
      </c>
      <c r="D17" s="516"/>
      <c r="E17" s="517"/>
      <c r="F17" s="518"/>
      <c r="G17" s="519">
        <v>12</v>
      </c>
      <c r="H17" s="520">
        <v>12</v>
      </c>
      <c r="I17" s="717"/>
      <c r="J17" s="719"/>
      <c r="K17" s="719"/>
      <c r="L17" s="721"/>
      <c r="M17" s="438"/>
    </row>
    <row r="18" spans="1:13" s="439" customFormat="1" ht="46.8" x14ac:dyDescent="0.25">
      <c r="A18" s="733"/>
      <c r="B18" s="738"/>
      <c r="C18" s="521" t="s">
        <v>149</v>
      </c>
      <c r="D18" s="516"/>
      <c r="E18" s="517"/>
      <c r="F18" s="518"/>
      <c r="G18" s="522">
        <f>H18</f>
        <v>72</v>
      </c>
      <c r="H18" s="523">
        <f>ROUND(IF(C14=0,IF(C16*0.715%&lt;25,25,C16*0.715%),(IF((C14-C16)*0.715%&lt;25,25,(C14-C16)*0.715%))),0)</f>
        <v>72</v>
      </c>
      <c r="I18" s="717"/>
      <c r="J18" s="719"/>
      <c r="K18" s="719"/>
      <c r="L18" s="721"/>
      <c r="M18" s="438"/>
    </row>
    <row r="19" spans="1:13" s="439" customFormat="1" x14ac:dyDescent="0.25">
      <c r="A19" s="733"/>
      <c r="B19" s="738"/>
      <c r="C19" s="521" t="s">
        <v>150</v>
      </c>
      <c r="D19" s="516"/>
      <c r="E19" s="517"/>
      <c r="F19" s="518"/>
      <c r="G19" s="522">
        <f>H19</f>
        <v>8</v>
      </c>
      <c r="H19" s="523">
        <f>ROUND(IF(C14=0,IF(C16*0.05%&lt;8,8,C16*0.05%),(IF((C14-C16)*0.05%&lt;8,8,(C14-C16)*0.05%))),0)</f>
        <v>8</v>
      </c>
      <c r="I19" s="717"/>
      <c r="J19" s="719"/>
      <c r="K19" s="719"/>
      <c r="L19" s="721"/>
      <c r="M19" s="572">
        <f>MAX(C14,C16)</f>
        <v>10000</v>
      </c>
    </row>
    <row r="20" spans="1:13" s="439" customFormat="1" x14ac:dyDescent="0.25">
      <c r="A20" s="733"/>
      <c r="B20" s="738"/>
      <c r="C20" s="521" t="s">
        <v>198</v>
      </c>
      <c r="D20" s="516"/>
      <c r="E20" s="517"/>
      <c r="F20" s="518"/>
      <c r="G20" s="522">
        <v>2</v>
      </c>
      <c r="H20" s="520">
        <v>2</v>
      </c>
      <c r="I20" s="717"/>
      <c r="J20" s="719"/>
      <c r="K20" s="719"/>
      <c r="L20" s="721"/>
      <c r="M20" s="438"/>
    </row>
    <row r="21" spans="1:13" s="439" customFormat="1" ht="16.2" thickBot="1" x14ac:dyDescent="0.3">
      <c r="A21" s="734"/>
      <c r="B21" s="739"/>
      <c r="C21" s="524" t="s">
        <v>151</v>
      </c>
      <c r="D21" s="525"/>
      <c r="E21" s="526"/>
      <c r="F21" s="527"/>
      <c r="G21" s="528"/>
      <c r="H21" s="529"/>
      <c r="I21" s="530" cm="1">
        <f t="array" ref="I21">IF(C14=0,_xlfn.IFS(C16&gt;=60000,(C16-60000)*0.00542+595.77,C16&gt;=17000,(C16-17000)*0.00723+284.88,C16&gt;=6500,(C16-6500)*0.01085+170.95,C16&gt;0,C16*0.0263,C16=0,0),_xlfn.IFS(C14&gt;=60000,(C14-60000)*0.00542+595.77,C14&gt;=17000,(C14-17000)*0.00723+284.88,C14&gt;=6500,(C14-6500)*0.01085+170.95,C14&gt;0,C14*0.0263,C14=0,0))</f>
        <v>208.92499999999998</v>
      </c>
      <c r="J21" s="577">
        <v>20</v>
      </c>
      <c r="K21" s="531">
        <f t="shared" ref="K21:K23" si="2">I21*J21%</f>
        <v>41.784999999999997</v>
      </c>
      <c r="L21" s="532">
        <f t="shared" ref="L21:L23" si="3">I21+K21</f>
        <v>250.70999999999998</v>
      </c>
      <c r="M21" s="438"/>
    </row>
    <row r="22" spans="1:13" s="439" customFormat="1" ht="81.75" customHeight="1" thickBot="1" x14ac:dyDescent="0.3">
      <c r="A22" s="533">
        <v>41</v>
      </c>
      <c r="B22" s="701" t="s">
        <v>199</v>
      </c>
      <c r="C22" s="702"/>
      <c r="D22" s="525"/>
      <c r="E22" s="526"/>
      <c r="F22" s="527"/>
      <c r="G22" s="528"/>
      <c r="H22" s="529"/>
      <c r="I22" s="534">
        <f>IF(C16&gt;='tranches emolument'!A36,(C16-'tranches emolument'!A36)*'tranches emolument'!C36+'tranches emolument'!E35,(IF(C16&gt;='tranches emolument'!A35,(C16-'tranches emolument'!A35)*'tranches emolument'!A35+'tranches emolument'!A34,(IF(C16&gt;='tranches emolument'!A34,(C16-'tranches emolument'!A34)*'tranches emolument'!C34+'tranches emolument'!E33,(IF(C16&gt;='tranches emolument'!A33,(C16-'tranches emolument'!A33)*'tranches emolument'!C33+'tranches emolument'!E32,C16*'tranches emolument'!C32)))))))</f>
        <v>119.61899999999999</v>
      </c>
      <c r="J22" s="578">
        <v>20</v>
      </c>
      <c r="K22" s="535">
        <f t="shared" si="2"/>
        <v>23.9238</v>
      </c>
      <c r="L22" s="536">
        <f t="shared" si="3"/>
        <v>143.5428</v>
      </c>
      <c r="M22" s="588" t="s">
        <v>152</v>
      </c>
    </row>
    <row r="23" spans="1:13" s="439" customFormat="1" ht="93.75" customHeight="1" thickBot="1" x14ac:dyDescent="0.3">
      <c r="A23" s="537">
        <v>42</v>
      </c>
      <c r="B23" s="703" t="s">
        <v>153</v>
      </c>
      <c r="C23" s="704"/>
      <c r="D23" s="538"/>
      <c r="E23" s="539"/>
      <c r="F23" s="540"/>
      <c r="G23" s="541"/>
      <c r="H23" s="542"/>
      <c r="I23" s="543">
        <f>IF(M19&gt;='tranches emolument'!A36,(M19-'tranches emolument'!A36)*'tranches emolument'!C36+'tranches emolument'!E35,(IF(M19&gt;='tranches emolument'!A35,(M19-'tranches emolument'!A35)*'tranches emolument'!A35+'tranches emolument'!A34,(IF(M19&gt;='tranches emolument'!A34,(M19-'tranches emolument'!A34)*'tranches emolument'!C34+'tranches emolument'!E33,(IF(M19&gt;='tranches emolument'!A33,(M19-'tranches emolument'!A33)*'tranches emolument'!C33+'tranches emolument'!E32,M19*'tranches emolument'!C32)))))))/2</f>
        <v>59.809499999999993</v>
      </c>
      <c r="J23" s="579">
        <v>20</v>
      </c>
      <c r="K23" s="544">
        <f t="shared" si="2"/>
        <v>11.9619</v>
      </c>
      <c r="L23" s="545">
        <f t="shared" si="3"/>
        <v>71.7714</v>
      </c>
      <c r="M23" s="438" t="s">
        <v>154</v>
      </c>
    </row>
    <row r="24" spans="1:13" s="439" customFormat="1" ht="16.2" thickBot="1" x14ac:dyDescent="0.3">
      <c r="A24" s="546"/>
      <c r="B24" s="547"/>
      <c r="C24" s="548"/>
      <c r="D24" s="549"/>
      <c r="E24" s="705"/>
      <c r="F24" s="705"/>
      <c r="G24" s="705"/>
      <c r="H24" s="705"/>
      <c r="I24" s="706"/>
      <c r="J24" s="707"/>
      <c r="K24" s="707"/>
      <c r="L24" s="708"/>
      <c r="M24" s="438"/>
    </row>
    <row r="25" spans="1:13" s="554" customFormat="1" ht="16.2" thickBot="1" x14ac:dyDescent="0.3">
      <c r="A25" s="709" t="s">
        <v>155</v>
      </c>
      <c r="B25" s="710"/>
      <c r="C25" s="710"/>
      <c r="D25" s="550">
        <f>SUBTOTAL(109,D1:D24)</f>
        <v>0</v>
      </c>
      <c r="E25" s="580"/>
      <c r="F25" s="551">
        <f>SUBTOTAL(109,F1:F24)</f>
        <v>0</v>
      </c>
      <c r="G25" s="551">
        <f>SUBTOTAL(109,G1:G24)</f>
        <v>94</v>
      </c>
      <c r="H25" s="552">
        <f>SUBTOTAL(109,H1:H24)</f>
        <v>94</v>
      </c>
      <c r="I25" s="550">
        <f>SUBTOTAL(109,I1:I24)</f>
        <v>469.13349999999997</v>
      </c>
      <c r="J25" s="581" t="s">
        <v>157</v>
      </c>
      <c r="K25" s="551">
        <f>SUBTOTAL(109,K1:K24)</f>
        <v>93.826700000000002</v>
      </c>
      <c r="L25" s="553">
        <f>SUBTOTAL(109,L1:L24)</f>
        <v>562.96019999999999</v>
      </c>
    </row>
    <row r="26" spans="1:13" s="554" customFormat="1" ht="16.2" thickBot="1" x14ac:dyDescent="0.3">
      <c r="A26" s="711" t="s">
        <v>156</v>
      </c>
      <c r="B26" s="712"/>
      <c r="C26" s="713"/>
      <c r="D26" s="582"/>
      <c r="E26" s="582"/>
      <c r="F26" s="582"/>
      <c r="G26" s="582"/>
      <c r="H26" s="582"/>
      <c r="I26" s="582"/>
      <c r="J26" s="582"/>
      <c r="K26" s="583"/>
      <c r="L26" s="555">
        <f>H25+L25</f>
        <v>656.96019999999999</v>
      </c>
    </row>
    <row r="28" spans="1:13" x14ac:dyDescent="0.3">
      <c r="C28" s="696"/>
      <c r="D28" s="696"/>
      <c r="E28" s="696"/>
      <c r="F28" s="696"/>
      <c r="G28" s="696"/>
      <c r="H28" s="696"/>
      <c r="I28" s="696"/>
      <c r="J28" s="696"/>
      <c r="K28" s="696"/>
      <c r="L28" s="557"/>
    </row>
    <row r="29" spans="1:13" x14ac:dyDescent="0.3">
      <c r="B29" s="558"/>
      <c r="C29" s="559"/>
      <c r="E29" s="560"/>
      <c r="F29" s="561"/>
      <c r="H29" s="562"/>
      <c r="I29" s="560"/>
      <c r="J29" s="557"/>
      <c r="K29" s="557"/>
      <c r="L29" s="557"/>
    </row>
    <row r="30" spans="1:13" x14ac:dyDescent="0.3">
      <c r="B30" s="558"/>
      <c r="C30" s="559"/>
      <c r="E30" s="560"/>
      <c r="F30" s="561"/>
      <c r="H30" s="562"/>
      <c r="I30" s="560"/>
      <c r="J30" s="557"/>
      <c r="K30" s="557"/>
      <c r="L30" s="557"/>
    </row>
    <row r="31" spans="1:13" x14ac:dyDescent="0.3">
      <c r="B31" s="558"/>
      <c r="C31" s="559"/>
      <c r="E31" s="560"/>
      <c r="F31" s="561"/>
      <c r="H31" s="562"/>
      <c r="I31" s="560"/>
      <c r="J31" s="557"/>
      <c r="K31" s="557"/>
      <c r="L31" s="557"/>
    </row>
  </sheetData>
  <mergeCells count="28">
    <mergeCell ref="A1:L1"/>
    <mergeCell ref="B2:L2"/>
    <mergeCell ref="A3:A4"/>
    <mergeCell ref="B3:C4"/>
    <mergeCell ref="D3:H3"/>
    <mergeCell ref="I3:L3"/>
    <mergeCell ref="B5:C5"/>
    <mergeCell ref="B6:C6"/>
    <mergeCell ref="A7:A11"/>
    <mergeCell ref="B7:B11"/>
    <mergeCell ref="A12:A21"/>
    <mergeCell ref="B12:C12"/>
    <mergeCell ref="B17:B21"/>
    <mergeCell ref="C28:K28"/>
    <mergeCell ref="B13:C13"/>
    <mergeCell ref="B15:C15"/>
    <mergeCell ref="B22:C22"/>
    <mergeCell ref="B23:C23"/>
    <mergeCell ref="E24:H24"/>
    <mergeCell ref="I24:L24"/>
    <mergeCell ref="A25:C25"/>
    <mergeCell ref="A26:C26"/>
    <mergeCell ref="G12:G16"/>
    <mergeCell ref="H12:H16"/>
    <mergeCell ref="I12:I20"/>
    <mergeCell ref="J12:J20"/>
    <mergeCell ref="K12:K20"/>
    <mergeCell ref="L12:L20"/>
  </mergeCells>
  <dataValidations count="1">
    <dataValidation allowBlank="1" showInputMessage="1" showErrorMessage="1" promptTitle="AVEC OU SANS AUTORISATION DU JEX" sqref="B22:C23" xr:uid="{B8F883E3-F572-4C47-A3ED-B203CD96CED3}"/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6006D-0FBF-43FC-A662-982E5DAB17CB}">
  <sheetPr>
    <pageSetUpPr fitToPage="1"/>
  </sheetPr>
  <dimension ref="A1:P59"/>
  <sheetViews>
    <sheetView showGridLines="0" workbookViewId="0">
      <selection activeCell="C4" sqref="C4"/>
    </sheetView>
  </sheetViews>
  <sheetFormatPr baseColWidth="10" defaultColWidth="11.44140625" defaultRowHeight="18" x14ac:dyDescent="0.35"/>
  <cols>
    <col min="1" max="1" width="30.6640625" style="53" customWidth="1"/>
    <col min="2" max="2" width="16.44140625" style="53" customWidth="1"/>
    <col min="3" max="3" width="26.5546875" style="54" customWidth="1"/>
    <col min="4" max="4" width="8.109375" style="336" customWidth="1"/>
    <col min="5" max="5" width="22.5546875" style="54" customWidth="1"/>
    <col min="6" max="6" width="8.44140625" style="336" customWidth="1"/>
    <col min="7" max="7" width="22.44140625" style="54" customWidth="1"/>
    <col min="8" max="8" width="10.33203125" style="336" customWidth="1"/>
    <col min="9" max="9" width="24.6640625" style="54" customWidth="1"/>
    <col min="10" max="10" width="8" style="55" customWidth="1"/>
    <col min="11" max="11" width="11.44140625" style="53"/>
    <col min="12" max="13" width="16.88671875" style="53" bestFit="1" customWidth="1"/>
    <col min="14" max="14" width="12" style="347" bestFit="1" customWidth="1"/>
    <col min="15" max="15" width="15.44140625" style="348" bestFit="1" customWidth="1"/>
    <col min="16" max="16" width="14.109375" style="348" bestFit="1" customWidth="1"/>
    <col min="17" max="16384" width="11.44140625" style="53"/>
  </cols>
  <sheetData>
    <row r="1" spans="1:16" ht="18.600000000000001" thickBot="1" x14ac:dyDescent="0.4">
      <c r="A1" s="763" t="s">
        <v>104</v>
      </c>
      <c r="B1" s="764"/>
      <c r="C1" s="569">
        <v>0.2</v>
      </c>
      <c r="D1" s="358"/>
      <c r="E1" s="356"/>
      <c r="F1" s="358"/>
      <c r="G1" s="356"/>
      <c r="H1" s="358"/>
      <c r="I1" s="356"/>
      <c r="J1" s="357"/>
    </row>
    <row r="2" spans="1:16" ht="18.75" customHeight="1" thickBot="1" x14ac:dyDescent="0.4">
      <c r="A2" s="779" t="s">
        <v>78</v>
      </c>
      <c r="B2" s="780"/>
      <c r="C2" s="361">
        <v>0</v>
      </c>
      <c r="D2" s="356"/>
      <c r="E2" s="356"/>
      <c r="F2" s="358"/>
      <c r="G2" s="813" t="s">
        <v>132</v>
      </c>
      <c r="H2" s="814"/>
      <c r="I2" s="814"/>
      <c r="J2" s="815"/>
      <c r="N2" s="53"/>
      <c r="O2" s="53"/>
      <c r="P2" s="53"/>
    </row>
    <row r="3" spans="1:16" ht="18.600000000000001" thickBot="1" x14ac:dyDescent="0.4">
      <c r="A3" s="779" t="s">
        <v>118</v>
      </c>
      <c r="B3" s="780"/>
      <c r="C3" s="361">
        <v>0</v>
      </c>
      <c r="D3" s="356"/>
      <c r="E3" s="356"/>
      <c r="F3" s="566"/>
      <c r="G3" s="816"/>
      <c r="H3" s="817"/>
      <c r="I3" s="817"/>
      <c r="J3" s="818"/>
      <c r="N3" s="53"/>
      <c r="O3" s="53"/>
      <c r="P3" s="53"/>
    </row>
    <row r="4" spans="1:16" ht="18.75" customHeight="1" thickBot="1" x14ac:dyDescent="0.4">
      <c r="A4" s="779" t="s">
        <v>161</v>
      </c>
      <c r="B4" s="780"/>
      <c r="C4" s="361">
        <v>0</v>
      </c>
      <c r="D4" s="356"/>
      <c r="E4" s="356"/>
      <c r="F4" s="566"/>
      <c r="G4" s="813" t="s">
        <v>159</v>
      </c>
      <c r="H4" s="814"/>
      <c r="I4" s="814"/>
      <c r="J4" s="815"/>
      <c r="N4" s="53"/>
      <c r="O4" s="53"/>
      <c r="P4" s="53"/>
    </row>
    <row r="5" spans="1:16" ht="18.75" customHeight="1" thickBot="1" x14ac:dyDescent="0.4">
      <c r="A5" s="779" t="s">
        <v>82</v>
      </c>
      <c r="B5" s="780"/>
      <c r="C5" s="361">
        <v>0</v>
      </c>
      <c r="D5" s="356"/>
      <c r="E5" s="356"/>
      <c r="F5" s="566"/>
      <c r="G5" s="816"/>
      <c r="H5" s="817"/>
      <c r="I5" s="817"/>
      <c r="J5" s="818"/>
      <c r="N5" s="53"/>
      <c r="O5" s="53"/>
      <c r="P5" s="53"/>
    </row>
    <row r="6" spans="1:16" ht="18.600000000000001" thickBot="1" x14ac:dyDescent="0.4">
      <c r="A6" s="779" t="s">
        <v>162</v>
      </c>
      <c r="B6" s="780"/>
      <c r="C6" s="361">
        <v>0</v>
      </c>
      <c r="D6" s="356"/>
      <c r="E6" s="356"/>
      <c r="F6" s="566"/>
      <c r="G6" s="813" t="s">
        <v>164</v>
      </c>
      <c r="H6" s="814"/>
      <c r="I6" s="814"/>
      <c r="J6" s="815"/>
      <c r="N6" s="53"/>
      <c r="O6" s="53"/>
      <c r="P6" s="53"/>
    </row>
    <row r="7" spans="1:16" ht="19.5" customHeight="1" thickBot="1" x14ac:dyDescent="0.4">
      <c r="A7" s="777" t="s">
        <v>105</v>
      </c>
      <c r="B7" s="778"/>
      <c r="C7" s="360">
        <v>0</v>
      </c>
      <c r="D7" s="356"/>
      <c r="E7" s="356"/>
      <c r="F7" s="566"/>
      <c r="G7" s="819"/>
      <c r="H7" s="820"/>
      <c r="I7" s="820"/>
      <c r="J7" s="821"/>
      <c r="N7" s="53"/>
      <c r="O7" s="53"/>
      <c r="P7" s="53"/>
    </row>
    <row r="8" spans="1:16" ht="18.600000000000001" thickBot="1" x14ac:dyDescent="0.4">
      <c r="A8" s="836" t="s">
        <v>163</v>
      </c>
      <c r="B8" s="837"/>
      <c r="C8" s="363">
        <v>0</v>
      </c>
      <c r="D8" s="356"/>
      <c r="E8" s="356"/>
      <c r="F8" s="567"/>
      <c r="G8" s="568"/>
      <c r="H8" s="568"/>
      <c r="I8" s="568"/>
      <c r="J8" s="568"/>
      <c r="K8" s="368"/>
      <c r="L8" s="367"/>
      <c r="N8" s="53"/>
      <c r="O8" s="53"/>
      <c r="P8" s="53"/>
    </row>
    <row r="9" spans="1:16" ht="18.600000000000001" thickBot="1" x14ac:dyDescent="0.4">
      <c r="A9" s="359"/>
      <c r="B9" s="359"/>
      <c r="C9" s="356"/>
      <c r="D9" s="358"/>
      <c r="E9" s="356"/>
      <c r="F9" s="358"/>
      <c r="G9" s="356"/>
      <c r="H9" s="358"/>
      <c r="I9" s="356"/>
      <c r="J9" s="357"/>
      <c r="N9" s="53"/>
      <c r="O9" s="53"/>
      <c r="P9" s="53"/>
    </row>
    <row r="10" spans="1:16" s="337" customFormat="1" ht="36" customHeight="1" thickBot="1" x14ac:dyDescent="0.35">
      <c r="A10" s="354" t="s">
        <v>165</v>
      </c>
      <c r="B10" s="355" t="s">
        <v>117</v>
      </c>
      <c r="C10" s="755" t="s">
        <v>100</v>
      </c>
      <c r="D10" s="756"/>
      <c r="E10" s="755" t="s">
        <v>134</v>
      </c>
      <c r="F10" s="756"/>
      <c r="G10" s="757" t="s">
        <v>83</v>
      </c>
      <c r="H10" s="758"/>
      <c r="I10" s="759" t="s">
        <v>166</v>
      </c>
      <c r="J10" s="760"/>
      <c r="K10" s="761"/>
    </row>
    <row r="11" spans="1:16" s="55" customFormat="1" x14ac:dyDescent="0.35">
      <c r="A11" s="784" t="s">
        <v>80</v>
      </c>
      <c r="B11" s="781" t="s">
        <v>77</v>
      </c>
      <c r="C11" s="389">
        <f>IF(C4&gt;0,((IF(C4&gt;'tranches emolument'!A13,(C4-'tranches emolument'!A13)*'tranches emolument'!C13+'tranches emolument'!E12,IF(C4&gt;'tranches emolument'!A12,(C4-'tranches emolument'!A12)*'tranches emolument'!C12+'tranches emolument'!E11,IF(C4&gt;'tranches emolument'!A11,(C4-'tranches emolument'!A11)*'tranches emolument'!C11+'tranches emolument'!E10,C4*'tranches emolument'!C10))))),0)</f>
        <v>0</v>
      </c>
      <c r="D11" s="390" t="s">
        <v>102</v>
      </c>
      <c r="E11" s="389">
        <f>C11/4*3</f>
        <v>0</v>
      </c>
      <c r="F11" s="390" t="s">
        <v>102</v>
      </c>
      <c r="G11" s="399">
        <f>C11/4</f>
        <v>0</v>
      </c>
      <c r="H11" s="390" t="s">
        <v>102</v>
      </c>
      <c r="I11" s="356"/>
      <c r="J11" s="357"/>
      <c r="K11" s="762"/>
    </row>
    <row r="12" spans="1:16" s="55" customFormat="1" x14ac:dyDescent="0.35">
      <c r="A12" s="785"/>
      <c r="B12" s="782"/>
      <c r="C12" s="391">
        <f>C11*C1</f>
        <v>0</v>
      </c>
      <c r="D12" s="392" t="s">
        <v>103</v>
      </c>
      <c r="E12" s="391">
        <f>E11*C1</f>
        <v>0</v>
      </c>
      <c r="F12" s="392" t="s">
        <v>103</v>
      </c>
      <c r="G12" s="400">
        <f>G11*C1</f>
        <v>0</v>
      </c>
      <c r="H12" s="392" t="s">
        <v>103</v>
      </c>
      <c r="I12" s="356"/>
      <c r="J12" s="357"/>
      <c r="K12" s="762"/>
      <c r="L12" s="53"/>
      <c r="M12" s="53"/>
      <c r="N12" s="347"/>
      <c r="O12" s="348"/>
      <c r="P12" s="348"/>
    </row>
    <row r="13" spans="1:16" s="55" customFormat="1" ht="18.600000000000001" thickBot="1" x14ac:dyDescent="0.4">
      <c r="A13" s="786"/>
      <c r="B13" s="783"/>
      <c r="C13" s="393">
        <f>C11+C12</f>
        <v>0</v>
      </c>
      <c r="D13" s="394" t="s">
        <v>44</v>
      </c>
      <c r="E13" s="393">
        <f>E11+E12</f>
        <v>0</v>
      </c>
      <c r="F13" s="394" t="s">
        <v>44</v>
      </c>
      <c r="G13" s="401">
        <f>G11+G12</f>
        <v>0</v>
      </c>
      <c r="H13" s="394" t="s">
        <v>44</v>
      </c>
      <c r="I13" s="356"/>
      <c r="J13" s="357"/>
      <c r="K13" s="762"/>
      <c r="L13" s="53"/>
      <c r="M13" s="53"/>
      <c r="N13" s="347"/>
      <c r="O13" s="348"/>
      <c r="P13" s="348"/>
    </row>
    <row r="14" spans="1:16" x14ac:dyDescent="0.35">
      <c r="A14" s="784" t="s">
        <v>81</v>
      </c>
      <c r="B14" s="781" t="s">
        <v>107</v>
      </c>
      <c r="C14" s="395">
        <f>IF(C5&gt;0,((IF(C5&gt;'tranches emolument'!A13,(C5-'tranches emolument'!A13)*'tranches emolument'!C13+'tranches emolument'!E12,IF(C5&gt;'tranches emolument'!A12,(C5-'tranches emolument'!A12)*'tranches emolument'!C12+'tranches emolument'!E11,IF(C5&gt;'tranches emolument'!A11,(C5-'tranches emolument'!A11)*'tranches emolument'!C11+'tranches emolument'!E10,C5*'tranches emolument'!C10))))),0)</f>
        <v>0</v>
      </c>
      <c r="D14" s="396" t="s">
        <v>102</v>
      </c>
      <c r="E14" s="395">
        <f>IF(C5,((C14/4*3)*C4/C5),0)</f>
        <v>0</v>
      </c>
      <c r="F14" s="396" t="s">
        <v>102</v>
      </c>
      <c r="G14" s="402">
        <f>C14/4</f>
        <v>0</v>
      </c>
      <c r="H14" s="403" t="s">
        <v>102</v>
      </c>
      <c r="I14" s="395">
        <f>IF(C5,((C14/4*3)*(C5-C4)/C5),0)</f>
        <v>0</v>
      </c>
      <c r="J14" s="396" t="s">
        <v>102</v>
      </c>
      <c r="K14" s="762"/>
    </row>
    <row r="15" spans="1:16" x14ac:dyDescent="0.35">
      <c r="A15" s="785"/>
      <c r="B15" s="782"/>
      <c r="C15" s="391">
        <f>C14*C1</f>
        <v>0</v>
      </c>
      <c r="D15" s="392" t="s">
        <v>103</v>
      </c>
      <c r="E15" s="391">
        <f>E14*C1</f>
        <v>0</v>
      </c>
      <c r="F15" s="392" t="s">
        <v>103</v>
      </c>
      <c r="G15" s="400">
        <f>G14*C1</f>
        <v>0</v>
      </c>
      <c r="H15" s="404" t="s">
        <v>103</v>
      </c>
      <c r="I15" s="391">
        <f>I14*C1</f>
        <v>0</v>
      </c>
      <c r="J15" s="392" t="s">
        <v>103</v>
      </c>
    </row>
    <row r="16" spans="1:16" ht="18.600000000000001" thickBot="1" x14ac:dyDescent="0.4">
      <c r="A16" s="786"/>
      <c r="B16" s="783"/>
      <c r="C16" s="397">
        <f>C14+C15</f>
        <v>0</v>
      </c>
      <c r="D16" s="398" t="s">
        <v>44</v>
      </c>
      <c r="E16" s="397">
        <f>E14+E15</f>
        <v>0</v>
      </c>
      <c r="F16" s="398" t="s">
        <v>44</v>
      </c>
      <c r="G16" s="405">
        <f>G14+G15</f>
        <v>0</v>
      </c>
      <c r="H16" s="406" t="s">
        <v>44</v>
      </c>
      <c r="I16" s="397">
        <f>I14+I15</f>
        <v>0</v>
      </c>
      <c r="J16" s="398" t="s">
        <v>44</v>
      </c>
    </row>
    <row r="17" spans="1:10" x14ac:dyDescent="0.35">
      <c r="A17" s="765" t="s">
        <v>167</v>
      </c>
      <c r="B17" s="768" t="s">
        <v>108</v>
      </c>
      <c r="C17" s="395">
        <f>IF(C6&gt;0,((IF(C6&gt;'tranches emolument'!A13,(C5-'tranches emolument'!A13)*'tranches emolument'!C13+'tranches emolument'!E12,IF(C6&gt;'tranches emolument'!A12,(C6-'tranches emolument'!A12)*'tranches emolument'!C12+'tranches emolument'!E11,IF(C6&gt;'tranches emolument'!A11,(C6-'tranches emolument'!A11)*'tranches emolument'!C11+'tranches emolument'!E10,C6*'tranches emolument'!C10))))),0)</f>
        <v>0</v>
      </c>
      <c r="D17" s="396" t="s">
        <v>102</v>
      </c>
      <c r="E17" s="395">
        <f>C17/4*3</f>
        <v>0</v>
      </c>
      <c r="F17" s="396" t="s">
        <v>102</v>
      </c>
      <c r="G17" s="402">
        <f>C17/4</f>
        <v>0</v>
      </c>
      <c r="H17" s="396" t="s">
        <v>102</v>
      </c>
      <c r="I17" s="356"/>
      <c r="J17" s="357"/>
    </row>
    <row r="18" spans="1:10" x14ac:dyDescent="0.35">
      <c r="A18" s="766"/>
      <c r="B18" s="769"/>
      <c r="C18" s="391">
        <f>C17*C1</f>
        <v>0</v>
      </c>
      <c r="D18" s="392" t="s">
        <v>103</v>
      </c>
      <c r="E18" s="391">
        <f>E17*C1</f>
        <v>0</v>
      </c>
      <c r="F18" s="392" t="s">
        <v>103</v>
      </c>
      <c r="G18" s="400">
        <f>G17*C1</f>
        <v>0</v>
      </c>
      <c r="H18" s="392" t="s">
        <v>103</v>
      </c>
      <c r="I18" s="356"/>
      <c r="J18" s="357"/>
    </row>
    <row r="19" spans="1:10" ht="18.600000000000001" thickBot="1" x14ac:dyDescent="0.4">
      <c r="A19" s="767"/>
      <c r="B19" s="770"/>
      <c r="C19" s="397">
        <f>C17+C18</f>
        <v>0</v>
      </c>
      <c r="D19" s="398" t="s">
        <v>44</v>
      </c>
      <c r="E19" s="397">
        <f>E17+E18</f>
        <v>0</v>
      </c>
      <c r="F19" s="398" t="s">
        <v>44</v>
      </c>
      <c r="G19" s="405">
        <f>G17+G18</f>
        <v>0</v>
      </c>
      <c r="H19" s="398" t="s">
        <v>44</v>
      </c>
      <c r="I19" s="356"/>
      <c r="J19" s="357"/>
    </row>
    <row r="20" spans="1:10" x14ac:dyDescent="0.35">
      <c r="A20" s="765" t="s">
        <v>79</v>
      </c>
      <c r="B20" s="768" t="s">
        <v>109</v>
      </c>
      <c r="C20" s="395">
        <f>(IF(C2&gt;0,((IF(C2&gt;'tranches emolument'!A13,(C2-'tranches emolument'!A13)*'tranches emolument'!C13+'tranches emolument'!E12,IF(C2&gt;'tranches emolument'!A12,(C2-'tranches emolument'!A12)*'tranches emolument'!C12+'tranches emolument'!E11,IF(C2&gt;'tranches emolument'!A11,(C2-'tranches emolument'!A11)*'tranches emolument'!C11+'tranches emolument'!E10,C2*'tranches emolument'!C10))))),0))*0.375</f>
        <v>0</v>
      </c>
      <c r="D20" s="396" t="s">
        <v>102</v>
      </c>
      <c r="E20" s="395">
        <f>C20</f>
        <v>0</v>
      </c>
      <c r="F20" s="396" t="s">
        <v>102</v>
      </c>
      <c r="G20" s="356"/>
      <c r="H20" s="358"/>
      <c r="I20" s="356"/>
      <c r="J20" s="357"/>
    </row>
    <row r="21" spans="1:10" x14ac:dyDescent="0.35">
      <c r="A21" s="766"/>
      <c r="B21" s="769"/>
      <c r="C21" s="391">
        <f>C20*C1</f>
        <v>0</v>
      </c>
      <c r="D21" s="392" t="s">
        <v>103</v>
      </c>
      <c r="E21" s="391">
        <f>E20*C1</f>
        <v>0</v>
      </c>
      <c r="F21" s="392" t="s">
        <v>103</v>
      </c>
      <c r="G21" s="356"/>
      <c r="H21" s="358"/>
      <c r="I21" s="356"/>
      <c r="J21" s="357"/>
    </row>
    <row r="22" spans="1:10" ht="18.600000000000001" thickBot="1" x14ac:dyDescent="0.4">
      <c r="A22" s="767"/>
      <c r="B22" s="770"/>
      <c r="C22" s="397">
        <f>C20+C21</f>
        <v>0</v>
      </c>
      <c r="D22" s="398" t="s">
        <v>44</v>
      </c>
      <c r="E22" s="397">
        <f>E20+E21</f>
        <v>0</v>
      </c>
      <c r="F22" s="398" t="s">
        <v>44</v>
      </c>
      <c r="G22" s="356"/>
      <c r="H22" s="358"/>
      <c r="I22" s="356"/>
      <c r="J22" s="357"/>
    </row>
    <row r="23" spans="1:10" x14ac:dyDescent="0.35">
      <c r="A23" s="765" t="s">
        <v>118</v>
      </c>
      <c r="B23" s="768" t="s">
        <v>110</v>
      </c>
      <c r="C23" s="395">
        <f>IF(C3&gt;0,(IF(C3&gt;'tranches emolument'!A20,(C3-'tranches emolument'!A20)*'tranches emolument'!C20+'tranches emolument'!E19,IF(C3&gt;'tranches emolument'!A19,(C3-'tranches emolument'!A19)*'tranches emolument'!C19+'tranches emolument'!E18,IF(C3&gt;'tranches emolument'!A18,(C3-'tranches emolument'!A18)*'tranches emolument'!C18+'tranches emolument'!E17,C3*'tranches emolument'!C17)))),0)</f>
        <v>0</v>
      </c>
      <c r="D23" s="396" t="s">
        <v>102</v>
      </c>
      <c r="E23" s="395">
        <f>C23</f>
        <v>0</v>
      </c>
      <c r="F23" s="396" t="s">
        <v>102</v>
      </c>
      <c r="G23" s="356"/>
      <c r="H23" s="358"/>
      <c r="I23" s="356"/>
      <c r="J23" s="357"/>
    </row>
    <row r="24" spans="1:10" x14ac:dyDescent="0.35">
      <c r="A24" s="766"/>
      <c r="B24" s="769"/>
      <c r="C24" s="391">
        <f>C23*C1</f>
        <v>0</v>
      </c>
      <c r="D24" s="392" t="s">
        <v>103</v>
      </c>
      <c r="E24" s="391">
        <f>E23*C1</f>
        <v>0</v>
      </c>
      <c r="F24" s="392" t="s">
        <v>103</v>
      </c>
      <c r="G24" s="356"/>
      <c r="H24" s="358"/>
      <c r="I24" s="356"/>
      <c r="J24" s="357"/>
    </row>
    <row r="25" spans="1:10" ht="18.600000000000001" thickBot="1" x14ac:dyDescent="0.4">
      <c r="A25" s="767"/>
      <c r="B25" s="770"/>
      <c r="C25" s="397">
        <f>C23+C24</f>
        <v>0</v>
      </c>
      <c r="D25" s="398" t="s">
        <v>44</v>
      </c>
      <c r="E25" s="397">
        <f>E23+E24</f>
        <v>0</v>
      </c>
      <c r="F25" s="398" t="s">
        <v>44</v>
      </c>
      <c r="G25" s="356"/>
      <c r="H25" s="358"/>
      <c r="I25" s="356"/>
      <c r="J25" s="357"/>
    </row>
    <row r="26" spans="1:10" ht="18.600000000000001" thickBot="1" x14ac:dyDescent="0.4">
      <c r="A26" s="364"/>
      <c r="B26" s="364"/>
      <c r="C26" s="365"/>
      <c r="D26" s="366"/>
      <c r="E26" s="365"/>
      <c r="F26" s="366"/>
      <c r="G26" s="356"/>
      <c r="H26" s="358"/>
      <c r="I26" s="356"/>
      <c r="J26" s="357"/>
    </row>
    <row r="27" spans="1:10" x14ac:dyDescent="0.35">
      <c r="A27" s="771" t="s">
        <v>106</v>
      </c>
      <c r="B27" s="774" t="s">
        <v>133</v>
      </c>
      <c r="C27" s="801" t="s">
        <v>111</v>
      </c>
      <c r="D27" s="802"/>
      <c r="E27" s="381">
        <f>IF(C7&gt;='tranches emolument'!A28,(C7-'tranches emolument'!A28)*'tranches emolument'!C28+'tranches emolument'!E27,(IF(C7&gt;='tranches emolument'!A27,(C7-'tranches emolument'!A27)*'tranches emolument'!C27+'tranches emolument'!E26,(IF(C7&gt;='tranches emolument'!A26,(C7-'tranches emolument'!A26)*'tranches emolument'!C26+'tranches emolument'!E25,(IF(C7&gt;='tranches emolument'!A25,(C7-'tranches emolument'!A25)*'tranches emolument'!C25+'tranches emolument'!E24,C7*'tranches emolument'!C24)))))))</f>
        <v>0</v>
      </c>
      <c r="F27" s="382" t="s">
        <v>102</v>
      </c>
      <c r="G27" s="356"/>
      <c r="H27" s="358"/>
      <c r="I27" s="356"/>
      <c r="J27" s="357"/>
    </row>
    <row r="28" spans="1:10" x14ac:dyDescent="0.35">
      <c r="A28" s="772"/>
      <c r="B28" s="775"/>
      <c r="C28" s="803"/>
      <c r="D28" s="804"/>
      <c r="E28" s="383">
        <f>E27*C1</f>
        <v>0</v>
      </c>
      <c r="F28" s="384" t="s">
        <v>103</v>
      </c>
      <c r="G28" s="356"/>
      <c r="H28" s="358"/>
      <c r="I28" s="356"/>
      <c r="J28" s="357"/>
    </row>
    <row r="29" spans="1:10" ht="18.600000000000001" thickBot="1" x14ac:dyDescent="0.4">
      <c r="A29" s="772"/>
      <c r="B29" s="775"/>
      <c r="C29" s="805"/>
      <c r="D29" s="806"/>
      <c r="E29" s="385">
        <f>E27+E28</f>
        <v>0</v>
      </c>
      <c r="F29" s="386" t="s">
        <v>44</v>
      </c>
      <c r="G29" s="356"/>
      <c r="H29" s="358"/>
      <c r="I29" s="356"/>
      <c r="J29" s="357"/>
    </row>
    <row r="30" spans="1:10" ht="18.75" customHeight="1" x14ac:dyDescent="0.35">
      <c r="A30" s="772"/>
      <c r="B30" s="775"/>
      <c r="C30" s="807" t="s">
        <v>168</v>
      </c>
      <c r="D30" s="808"/>
      <c r="E30" s="381">
        <f>E27/2</f>
        <v>0</v>
      </c>
      <c r="F30" s="382" t="s">
        <v>102</v>
      </c>
      <c r="G30" s="356"/>
      <c r="H30" s="358"/>
      <c r="I30" s="356"/>
      <c r="J30" s="357"/>
    </row>
    <row r="31" spans="1:10" x14ac:dyDescent="0.35">
      <c r="A31" s="772"/>
      <c r="B31" s="775"/>
      <c r="C31" s="809"/>
      <c r="D31" s="810"/>
      <c r="E31" s="383">
        <f>E30*C1</f>
        <v>0</v>
      </c>
      <c r="F31" s="384" t="s">
        <v>103</v>
      </c>
      <c r="G31" s="359"/>
      <c r="H31" s="357"/>
      <c r="I31" s="359"/>
      <c r="J31" s="357"/>
    </row>
    <row r="32" spans="1:10" ht="18.600000000000001" thickBot="1" x14ac:dyDescent="0.4">
      <c r="A32" s="773"/>
      <c r="B32" s="776"/>
      <c r="C32" s="811"/>
      <c r="D32" s="812"/>
      <c r="E32" s="387">
        <f>E30+E31</f>
        <v>0</v>
      </c>
      <c r="F32" s="388" t="s">
        <v>44</v>
      </c>
      <c r="G32" s="359"/>
      <c r="H32" s="357"/>
      <c r="I32" s="359"/>
      <c r="J32" s="357"/>
    </row>
    <row r="33" spans="1:10" ht="18.600000000000001" thickBot="1" x14ac:dyDescent="0.4">
      <c r="A33" s="364"/>
      <c r="B33" s="364"/>
      <c r="C33" s="362"/>
      <c r="D33" s="362"/>
      <c r="E33" s="365"/>
      <c r="F33" s="366"/>
      <c r="G33" s="359"/>
      <c r="H33" s="357"/>
      <c r="I33" s="359"/>
      <c r="J33" s="357"/>
    </row>
    <row r="34" spans="1:10" x14ac:dyDescent="0.35">
      <c r="A34" s="798" t="s">
        <v>119</v>
      </c>
      <c r="B34" s="795" t="s">
        <v>120</v>
      </c>
      <c r="C34" s="791" t="s">
        <v>121</v>
      </c>
      <c r="D34" s="792"/>
      <c r="E34" s="375">
        <f>IF(C8&gt;='tranches emolument'!A36,(C8-'tranches emolument'!A36)*'tranches emolument'!C36+'tranches emolument'!E35,(IF(C8&gt;='tranches emolument'!A35,(C8-'tranches emolument'!A35)*'tranches emolument'!A35+'tranches emolument'!A34,(IF(C8&gt;='tranches emolument'!A34,(C8-'tranches emolument'!A34)*'tranches emolument'!C34+'tranches emolument'!E33,(IF(C8&gt;='tranches emolument'!A33,(C8-'tranches emolument'!A33)*'tranches emolument'!C33+'tranches emolument'!E32,C8*'tranches emolument'!C32)))))))</f>
        <v>0</v>
      </c>
      <c r="F34" s="376" t="s">
        <v>102</v>
      </c>
      <c r="G34" s="53"/>
      <c r="H34" s="55"/>
      <c r="I34" s="53"/>
    </row>
    <row r="35" spans="1:10" x14ac:dyDescent="0.35">
      <c r="A35" s="799"/>
      <c r="B35" s="796"/>
      <c r="C35" s="793"/>
      <c r="D35" s="788"/>
      <c r="E35" s="377">
        <f>E34*C1</f>
        <v>0</v>
      </c>
      <c r="F35" s="378" t="s">
        <v>103</v>
      </c>
      <c r="G35" s="53"/>
      <c r="H35" s="55"/>
      <c r="I35" s="53"/>
    </row>
    <row r="36" spans="1:10" ht="18.600000000000001" thickBot="1" x14ac:dyDescent="0.4">
      <c r="A36" s="799"/>
      <c r="B36" s="796"/>
      <c r="C36" s="794"/>
      <c r="D36" s="790"/>
      <c r="E36" s="379">
        <f>E34+E35</f>
        <v>0</v>
      </c>
      <c r="F36" s="380" t="s">
        <v>44</v>
      </c>
      <c r="G36" s="53"/>
      <c r="H36" s="55"/>
      <c r="I36" s="53"/>
    </row>
    <row r="37" spans="1:10" x14ac:dyDescent="0.35">
      <c r="A37" s="799"/>
      <c r="B37" s="796"/>
      <c r="C37" s="787" t="s">
        <v>122</v>
      </c>
      <c r="D37" s="788"/>
      <c r="E37" s="375">
        <f>E34/2</f>
        <v>0</v>
      </c>
      <c r="F37" s="376" t="s">
        <v>102</v>
      </c>
      <c r="G37" s="53"/>
      <c r="H37" s="55"/>
      <c r="I37" s="53"/>
    </row>
    <row r="38" spans="1:10" x14ac:dyDescent="0.35">
      <c r="A38" s="799"/>
      <c r="B38" s="796"/>
      <c r="C38" s="787"/>
      <c r="D38" s="788"/>
      <c r="E38" s="377">
        <f>E37*C1</f>
        <v>0</v>
      </c>
      <c r="F38" s="378" t="s">
        <v>103</v>
      </c>
      <c r="G38" s="53"/>
      <c r="H38" s="55"/>
      <c r="I38" s="53"/>
    </row>
    <row r="39" spans="1:10" ht="18.600000000000001" thickBot="1" x14ac:dyDescent="0.4">
      <c r="A39" s="800"/>
      <c r="B39" s="797"/>
      <c r="C39" s="789"/>
      <c r="D39" s="790"/>
      <c r="E39" s="379">
        <f>E37+E38</f>
        <v>0</v>
      </c>
      <c r="F39" s="380" t="s">
        <v>44</v>
      </c>
      <c r="G39" s="53"/>
      <c r="H39" s="55"/>
      <c r="I39" s="53"/>
    </row>
    <row r="40" spans="1:10" ht="18.600000000000001" thickBot="1" x14ac:dyDescent="0.4">
      <c r="A40" s="564"/>
      <c r="B40" s="564"/>
      <c r="C40" s="565"/>
      <c r="D40" s="565"/>
      <c r="E40" s="365"/>
      <c r="F40" s="366"/>
      <c r="G40" s="53"/>
      <c r="H40" s="55"/>
      <c r="I40" s="53"/>
    </row>
    <row r="41" spans="1:10" x14ac:dyDescent="0.35">
      <c r="A41" s="838" t="s">
        <v>169</v>
      </c>
      <c r="B41" s="849" t="s">
        <v>123</v>
      </c>
      <c r="C41" s="841" t="s">
        <v>126</v>
      </c>
      <c r="D41" s="842"/>
      <c r="E41" s="407">
        <f>E34</f>
        <v>0</v>
      </c>
      <c r="F41" s="408" t="s">
        <v>102</v>
      </c>
    </row>
    <row r="42" spans="1:10" x14ac:dyDescent="0.35">
      <c r="A42" s="839"/>
      <c r="B42" s="850"/>
      <c r="C42" s="843"/>
      <c r="D42" s="844"/>
      <c r="E42" s="409">
        <f>E41*C1</f>
        <v>0</v>
      </c>
      <c r="F42" s="410" t="s">
        <v>103</v>
      </c>
    </row>
    <row r="43" spans="1:10" ht="18.600000000000001" thickBot="1" x14ac:dyDescent="0.4">
      <c r="A43" s="839"/>
      <c r="B43" s="851"/>
      <c r="C43" s="845"/>
      <c r="D43" s="846"/>
      <c r="E43" s="411">
        <f>E41+E42</f>
        <v>0</v>
      </c>
      <c r="F43" s="412" t="s">
        <v>44</v>
      </c>
    </row>
    <row r="44" spans="1:10" x14ac:dyDescent="0.35">
      <c r="A44" s="839"/>
      <c r="B44" s="850" t="s">
        <v>124</v>
      </c>
      <c r="C44" s="847" t="s">
        <v>125</v>
      </c>
      <c r="D44" s="844"/>
      <c r="E44" s="407">
        <f>E41/2</f>
        <v>0</v>
      </c>
      <c r="F44" s="408" t="s">
        <v>102</v>
      </c>
    </row>
    <row r="45" spans="1:10" x14ac:dyDescent="0.35">
      <c r="A45" s="839"/>
      <c r="B45" s="850"/>
      <c r="C45" s="847"/>
      <c r="D45" s="844"/>
      <c r="E45" s="409">
        <f>E44*C1</f>
        <v>0</v>
      </c>
      <c r="F45" s="410" t="s">
        <v>103</v>
      </c>
    </row>
    <row r="46" spans="1:10" ht="18.600000000000001" thickBot="1" x14ac:dyDescent="0.4">
      <c r="A46" s="840"/>
      <c r="B46" s="851"/>
      <c r="C46" s="848"/>
      <c r="D46" s="846"/>
      <c r="E46" s="411">
        <f>E44+E45</f>
        <v>0</v>
      </c>
      <c r="F46" s="412" t="s">
        <v>44</v>
      </c>
    </row>
    <row r="47" spans="1:10" ht="18.600000000000001" thickBot="1" x14ac:dyDescent="0.4">
      <c r="A47" s="359"/>
      <c r="B47" s="573"/>
      <c r="C47" s="356"/>
      <c r="D47" s="358"/>
      <c r="E47" s="356"/>
      <c r="F47" s="358"/>
    </row>
    <row r="48" spans="1:10" x14ac:dyDescent="0.35">
      <c r="A48" s="822" t="s">
        <v>135</v>
      </c>
      <c r="B48" s="833" t="s">
        <v>127</v>
      </c>
      <c r="C48" s="825" t="s">
        <v>129</v>
      </c>
      <c r="D48" s="826"/>
      <c r="E48" s="369">
        <f>E41</f>
        <v>0</v>
      </c>
      <c r="F48" s="370" t="s">
        <v>102</v>
      </c>
    </row>
    <row r="49" spans="1:6" x14ac:dyDescent="0.35">
      <c r="A49" s="823"/>
      <c r="B49" s="834"/>
      <c r="C49" s="827"/>
      <c r="D49" s="828"/>
      <c r="E49" s="371">
        <f>E48*C1</f>
        <v>0</v>
      </c>
      <c r="F49" s="372" t="s">
        <v>103</v>
      </c>
    </row>
    <row r="50" spans="1:6" ht="18.600000000000001" thickBot="1" x14ac:dyDescent="0.4">
      <c r="A50" s="823"/>
      <c r="B50" s="834"/>
      <c r="C50" s="829"/>
      <c r="D50" s="830"/>
      <c r="E50" s="373">
        <f>E48+E49</f>
        <v>0</v>
      </c>
      <c r="F50" s="374" t="s">
        <v>44</v>
      </c>
    </row>
    <row r="51" spans="1:6" x14ac:dyDescent="0.35">
      <c r="A51" s="823"/>
      <c r="B51" s="834"/>
      <c r="C51" s="831" t="s">
        <v>130</v>
      </c>
      <c r="D51" s="828"/>
      <c r="E51" s="369">
        <f>E48*25%</f>
        <v>0</v>
      </c>
      <c r="F51" s="370" t="s">
        <v>102</v>
      </c>
    </row>
    <row r="52" spans="1:6" x14ac:dyDescent="0.35">
      <c r="A52" s="823"/>
      <c r="B52" s="834"/>
      <c r="C52" s="831"/>
      <c r="D52" s="828"/>
      <c r="E52" s="371">
        <f>E51*C1</f>
        <v>0</v>
      </c>
      <c r="F52" s="372" t="s">
        <v>103</v>
      </c>
    </row>
    <row r="53" spans="1:6" ht="18.600000000000001" thickBot="1" x14ac:dyDescent="0.4">
      <c r="A53" s="823"/>
      <c r="B53" s="834"/>
      <c r="C53" s="832"/>
      <c r="D53" s="830"/>
      <c r="E53" s="373">
        <f>E51+E52</f>
        <v>0</v>
      </c>
      <c r="F53" s="374" t="s">
        <v>44</v>
      </c>
    </row>
    <row r="54" spans="1:6" x14ac:dyDescent="0.35">
      <c r="A54" s="823"/>
      <c r="B54" s="834"/>
      <c r="C54" s="831" t="s">
        <v>131</v>
      </c>
      <c r="D54" s="828"/>
      <c r="E54" s="369">
        <f>E48/2</f>
        <v>0</v>
      </c>
      <c r="F54" s="370" t="s">
        <v>102</v>
      </c>
    </row>
    <row r="55" spans="1:6" x14ac:dyDescent="0.35">
      <c r="A55" s="823"/>
      <c r="B55" s="834"/>
      <c r="C55" s="831"/>
      <c r="D55" s="828"/>
      <c r="E55" s="371">
        <f>E54*C1</f>
        <v>0</v>
      </c>
      <c r="F55" s="372" t="s">
        <v>103</v>
      </c>
    </row>
    <row r="56" spans="1:6" ht="18.600000000000001" thickBot="1" x14ac:dyDescent="0.4">
      <c r="A56" s="823"/>
      <c r="B56" s="834"/>
      <c r="C56" s="832"/>
      <c r="D56" s="830"/>
      <c r="E56" s="373">
        <f>E54+E55</f>
        <v>0</v>
      </c>
      <c r="F56" s="374" t="s">
        <v>44</v>
      </c>
    </row>
    <row r="57" spans="1:6" x14ac:dyDescent="0.35">
      <c r="A57" s="823"/>
      <c r="B57" s="834"/>
      <c r="C57" s="831" t="s">
        <v>128</v>
      </c>
      <c r="D57" s="828"/>
      <c r="E57" s="369">
        <f>E48/2</f>
        <v>0</v>
      </c>
      <c r="F57" s="370" t="s">
        <v>102</v>
      </c>
    </row>
    <row r="58" spans="1:6" x14ac:dyDescent="0.35">
      <c r="A58" s="823"/>
      <c r="B58" s="834"/>
      <c r="C58" s="831"/>
      <c r="D58" s="828"/>
      <c r="E58" s="371">
        <f>E57*C1</f>
        <v>0</v>
      </c>
      <c r="F58" s="372" t="s">
        <v>103</v>
      </c>
    </row>
    <row r="59" spans="1:6" ht="18.600000000000001" thickBot="1" x14ac:dyDescent="0.4">
      <c r="A59" s="824"/>
      <c r="B59" s="835"/>
      <c r="C59" s="832"/>
      <c r="D59" s="830"/>
      <c r="E59" s="373">
        <f>E57+E58</f>
        <v>0</v>
      </c>
      <c r="F59" s="374" t="s">
        <v>44</v>
      </c>
    </row>
  </sheetData>
  <sheetProtection algorithmName="SHA-512" hashValue="EVEoNAe3GdOr71+sfjgMsaIQSCB9RdMGSHZT4f739mO/Hi3mWZ9Rn5eIVENAHIMAp/i8dNeTntf9IHg3crAGNw==" saltValue="36n341SE/pnN+dcZ2JOawA==" spinCount="100000" sheet="1" insertRows="0" selectLockedCells="1"/>
  <mergeCells count="45">
    <mergeCell ref="G2:J3"/>
    <mergeCell ref="G4:J5"/>
    <mergeCell ref="G6:J7"/>
    <mergeCell ref="A48:A59"/>
    <mergeCell ref="C48:D50"/>
    <mergeCell ref="C57:D59"/>
    <mergeCell ref="B48:B59"/>
    <mergeCell ref="C51:D53"/>
    <mergeCell ref="C54:D56"/>
    <mergeCell ref="A8:B8"/>
    <mergeCell ref="A41:A46"/>
    <mergeCell ref="C41:D43"/>
    <mergeCell ref="C44:D46"/>
    <mergeCell ref="B41:B43"/>
    <mergeCell ref="B44:B46"/>
    <mergeCell ref="A11:A13"/>
    <mergeCell ref="A14:A16"/>
    <mergeCell ref="B14:B16"/>
    <mergeCell ref="C37:D39"/>
    <mergeCell ref="C34:D36"/>
    <mergeCell ref="B34:B39"/>
    <mergeCell ref="A34:A39"/>
    <mergeCell ref="C27:D29"/>
    <mergeCell ref="C30:D32"/>
    <mergeCell ref="A1:B1"/>
    <mergeCell ref="A23:A25"/>
    <mergeCell ref="B23:B25"/>
    <mergeCell ref="A27:A32"/>
    <mergeCell ref="B27:B32"/>
    <mergeCell ref="A17:A19"/>
    <mergeCell ref="B17:B19"/>
    <mergeCell ref="A20:A22"/>
    <mergeCell ref="B20:B22"/>
    <mergeCell ref="A7:B7"/>
    <mergeCell ref="A2:B2"/>
    <mergeCell ref="A3:B3"/>
    <mergeCell ref="A4:B4"/>
    <mergeCell ref="A5:B5"/>
    <mergeCell ref="A6:B6"/>
    <mergeCell ref="B11:B13"/>
    <mergeCell ref="C10:D10"/>
    <mergeCell ref="E10:F10"/>
    <mergeCell ref="G10:H10"/>
    <mergeCell ref="I10:J10"/>
    <mergeCell ref="K10:K14"/>
  </mergeCells>
  <hyperlinks>
    <hyperlink ref="B11:B13" r:id="rId1" display="A 444-191 I" xr:uid="{00D16C14-4AC4-4DF5-AC7F-CA3EF1F27451}"/>
    <hyperlink ref="B14:B16" r:id="rId2" display="A 444-191 II" xr:uid="{B1B57087-96A5-4E56-AD01-7912DF57A8F7}"/>
    <hyperlink ref="B17:B19" r:id="rId3" display="A 444-191III" xr:uid="{8C982E86-9D32-47B8-BC46-56537EFA9B32}"/>
    <hyperlink ref="B20:B22" r:id="rId4" display="A 444-191 IV" xr:uid="{ED83D218-9869-40AE-8FED-4A07C5632E78}"/>
    <hyperlink ref="B23:B25" r:id="rId5" display="A 444-191 V" xr:uid="{3F24E761-62FF-42D6-9CCC-9568D713E27E}"/>
    <hyperlink ref="B27:B29" r:id="rId6" display="A  663-28" xr:uid="{D6AA6EA3-F7DF-43C3-BE5A-5EBABC151D98}"/>
    <hyperlink ref="B34:B39" r:id="rId7" display="A 444-200" xr:uid="{96AB2369-8D0A-4757-B5FA-2ABED09AF39F}"/>
    <hyperlink ref="B41:B43" r:id="rId8" display="A 444--197" xr:uid="{49823719-9914-4ACC-B592-3FF0FFF3E52E}"/>
    <hyperlink ref="B44:B46" r:id="rId9" display="A 444-198" xr:uid="{0BEF3B85-3924-4A8C-917A-43A4FC7CFF9A}"/>
    <hyperlink ref="B48:B59" r:id="rId10" display="A 444--194" xr:uid="{F063A72E-B1D3-40C2-A9C8-DB91CD2497A4}"/>
  </hyperlinks>
  <pageMargins left="0.7" right="0.7" top="0.75" bottom="0.75" header="0.3" footer="0.3"/>
  <pageSetup paperSize="9" scale="76" fitToHeight="0" orientation="landscape" r:id="rId11"/>
  <ignoredErrors>
    <ignoredError sqref="E30:E32" evalError="1"/>
  </ignoredErrors>
  <drawing r:id="rId1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6"/>
  <sheetViews>
    <sheetView showGridLines="0" workbookViewId="0">
      <selection activeCell="E8" sqref="E8"/>
    </sheetView>
  </sheetViews>
  <sheetFormatPr baseColWidth="10" defaultColWidth="11.44140625" defaultRowHeight="18" x14ac:dyDescent="0.35"/>
  <cols>
    <col min="1" max="1" width="18.109375" style="53" customWidth="1"/>
    <col min="2" max="2" width="16.44140625" style="53" customWidth="1"/>
    <col min="3" max="3" width="15.109375" style="54" customWidth="1"/>
    <col min="4" max="4" width="17.5546875" style="336" customWidth="1"/>
    <col min="5" max="5" width="29.44140625" style="54" customWidth="1"/>
    <col min="6" max="6" width="18.5546875" style="336" customWidth="1"/>
    <col min="7" max="7" width="22.44140625" style="54" customWidth="1"/>
    <col min="8" max="8" width="16.44140625" style="336" customWidth="1"/>
    <col min="9" max="9" width="24.6640625" style="54" customWidth="1"/>
    <col min="10" max="10" width="15.6640625" style="55" customWidth="1"/>
    <col min="11" max="11" width="11.44140625" style="53"/>
    <col min="12" max="13" width="16.88671875" style="55" bestFit="1" customWidth="1"/>
    <col min="14" max="14" width="12" style="347" bestFit="1" customWidth="1"/>
    <col min="15" max="15" width="15.44140625" style="348" bestFit="1" customWidth="1"/>
    <col min="16" max="16" width="14.109375" style="348" bestFit="1" customWidth="1"/>
    <col min="17" max="16384" width="11.44140625" style="53"/>
  </cols>
  <sheetData>
    <row r="1" spans="1:16" ht="18.600000000000001" thickBot="1" x14ac:dyDescent="0.4">
      <c r="C1" s="347"/>
      <c r="D1" s="348"/>
      <c r="E1" s="348"/>
      <c r="F1" s="53"/>
      <c r="G1" s="53"/>
      <c r="H1" s="53"/>
      <c r="I1" s="53"/>
      <c r="J1" s="53"/>
      <c r="N1" s="53"/>
      <c r="O1" s="53"/>
      <c r="P1" s="53"/>
    </row>
    <row r="2" spans="1:16" ht="18.75" customHeight="1" x14ac:dyDescent="0.35">
      <c r="A2" s="852" t="s">
        <v>200</v>
      </c>
      <c r="B2" s="853"/>
      <c r="C2" s="853"/>
      <c r="D2" s="853"/>
      <c r="E2" s="854"/>
      <c r="F2" s="53"/>
      <c r="G2" s="53"/>
      <c r="H2" s="55"/>
      <c r="I2" s="55"/>
      <c r="J2" s="53"/>
      <c r="L2" s="53"/>
      <c r="M2" s="53"/>
      <c r="N2" s="53"/>
      <c r="O2" s="53"/>
      <c r="P2" s="53"/>
    </row>
    <row r="3" spans="1:16" x14ac:dyDescent="0.35">
      <c r="A3" s="855"/>
      <c r="B3" s="856"/>
      <c r="C3" s="856"/>
      <c r="D3" s="856"/>
      <c r="E3" s="857"/>
      <c r="F3" s="53"/>
      <c r="G3" s="53"/>
      <c r="H3" s="55"/>
      <c r="I3" s="55"/>
      <c r="J3" s="53"/>
      <c r="L3" s="53"/>
      <c r="M3" s="53"/>
      <c r="N3" s="53"/>
      <c r="O3" s="53"/>
      <c r="P3" s="53"/>
    </row>
    <row r="4" spans="1:16" ht="18.75" customHeight="1" x14ac:dyDescent="0.35">
      <c r="A4" s="855"/>
      <c r="B4" s="856"/>
      <c r="C4" s="856"/>
      <c r="D4" s="856"/>
      <c r="E4" s="857"/>
      <c r="F4" s="53"/>
      <c r="G4" s="53"/>
      <c r="H4" s="55"/>
      <c r="I4" s="55"/>
      <c r="J4" s="53"/>
      <c r="L4" s="53"/>
      <c r="M4" s="53"/>
      <c r="N4" s="53"/>
      <c r="O4" s="53"/>
      <c r="P4" s="53"/>
    </row>
    <row r="5" spans="1:16" ht="18.75" customHeight="1" x14ac:dyDescent="0.35">
      <c r="A5" s="855"/>
      <c r="B5" s="856"/>
      <c r="C5" s="856"/>
      <c r="D5" s="856"/>
      <c r="E5" s="857"/>
      <c r="F5" s="53"/>
      <c r="G5" s="53"/>
      <c r="H5" s="55"/>
      <c r="I5" s="55"/>
      <c r="J5" s="53"/>
      <c r="L5" s="53"/>
      <c r="M5" s="53"/>
      <c r="N5" s="53"/>
      <c r="O5" s="53"/>
      <c r="P5" s="53"/>
    </row>
    <row r="6" spans="1:16" ht="18.600000000000001" thickBot="1" x14ac:dyDescent="0.4">
      <c r="A6" s="858"/>
      <c r="B6" s="859"/>
      <c r="C6" s="859"/>
      <c r="D6" s="859"/>
      <c r="E6" s="860"/>
      <c r="F6" s="53"/>
      <c r="G6" s="53"/>
      <c r="H6" s="55"/>
      <c r="I6" s="55"/>
      <c r="J6" s="53"/>
      <c r="L6" s="53"/>
      <c r="M6" s="53"/>
      <c r="N6" s="53"/>
      <c r="O6" s="53"/>
      <c r="P6" s="53"/>
    </row>
    <row r="7" spans="1:16" ht="18.600000000000001" thickBot="1" x14ac:dyDescent="0.4">
      <c r="C7" s="347"/>
      <c r="D7" s="348"/>
      <c r="E7" s="348"/>
      <c r="F7" s="53"/>
      <c r="G7" s="53"/>
      <c r="H7" s="55"/>
      <c r="I7" s="55"/>
      <c r="J7" s="53"/>
      <c r="L7" s="53"/>
      <c r="M7" s="53"/>
      <c r="N7" s="53"/>
      <c r="O7" s="53"/>
      <c r="P7" s="53"/>
    </row>
    <row r="8" spans="1:16" s="575" customFormat="1" ht="50.1" customHeight="1" x14ac:dyDescent="0.25">
      <c r="A8" s="861" t="s">
        <v>136</v>
      </c>
      <c r="B8" s="862"/>
      <c r="C8" s="862"/>
      <c r="D8" s="863"/>
      <c r="E8" s="584" t="s">
        <v>140</v>
      </c>
    </row>
    <row r="9" spans="1:16" s="337" customFormat="1" ht="18.75" customHeight="1" x14ac:dyDescent="0.35">
      <c r="A9" s="424" t="s">
        <v>113</v>
      </c>
      <c r="B9" s="425" t="s">
        <v>114</v>
      </c>
      <c r="C9" s="426" t="s">
        <v>115</v>
      </c>
      <c r="D9" s="427" t="s">
        <v>116</v>
      </c>
      <c r="E9" s="428" t="s">
        <v>158</v>
      </c>
      <c r="F9" s="53"/>
    </row>
    <row r="10" spans="1:16" s="55" customFormat="1" x14ac:dyDescent="0.35">
      <c r="A10" s="429">
        <v>0</v>
      </c>
      <c r="B10" s="430">
        <v>6500</v>
      </c>
      <c r="C10" s="431">
        <f>IF(E8="depuis le 01/01/2021",0.07256,IF(E8="01/09/2017 - 31/12/2020",0.07397,0))</f>
        <v>7.2559999999999999E-2</v>
      </c>
      <c r="D10" s="350">
        <f>B10*C10</f>
        <v>471.64</v>
      </c>
      <c r="E10" s="351">
        <f>B10*C10</f>
        <v>471.64</v>
      </c>
      <c r="F10" s="53"/>
    </row>
    <row r="11" spans="1:16" s="55" customFormat="1" x14ac:dyDescent="0.35">
      <c r="A11" s="429">
        <v>6500</v>
      </c>
      <c r="B11" s="430">
        <v>17000</v>
      </c>
      <c r="C11" s="431">
        <f>IF(E8="depuis le 01/01/2021",0.02993,IF(E8="01/09/2017 - 31/12/2020",0.03051,0))</f>
        <v>2.9929999999999998E-2</v>
      </c>
      <c r="D11" s="350">
        <f>(B11-A11)*C11</f>
        <v>314.26499999999999</v>
      </c>
      <c r="E11" s="351">
        <f>E10+D11</f>
        <v>785.90499999999997</v>
      </c>
      <c r="F11" s="53"/>
    </row>
    <row r="12" spans="1:16" s="55" customFormat="1" x14ac:dyDescent="0.35">
      <c r="A12" s="429">
        <v>17000</v>
      </c>
      <c r="B12" s="430">
        <v>60000</v>
      </c>
      <c r="C12" s="431">
        <f>IF(E8="depuis le 01/01/2021",0.01995,IF(E8="01/09/2017 - 31/12/2020",0.02034,0))</f>
        <v>1.9949999999999999E-2</v>
      </c>
      <c r="D12" s="350">
        <f t="shared" ref="D12" si="0">(B12-A12)*C12</f>
        <v>857.84999999999991</v>
      </c>
      <c r="E12" s="351">
        <f>E11+D12</f>
        <v>1643.7549999999999</v>
      </c>
      <c r="F12" s="53"/>
    </row>
    <row r="13" spans="1:16" ht="18.600000000000001" thickBot="1" x14ac:dyDescent="0.4">
      <c r="A13" s="432">
        <v>60000</v>
      </c>
      <c r="B13" s="586">
        <v>0</v>
      </c>
      <c r="C13" s="433">
        <f>IF(E8="depuis le 01/01/2021",0.01497,IF(E8="01/09/2017 - 31/12/2020",0.01526,0))</f>
        <v>1.4970000000000001E-2</v>
      </c>
      <c r="D13" s="585"/>
      <c r="E13" s="349"/>
      <c r="F13" s="53"/>
      <c r="G13" s="53"/>
      <c r="H13" s="53"/>
      <c r="I13" s="53"/>
      <c r="J13" s="53"/>
      <c r="L13" s="53"/>
      <c r="M13" s="53"/>
      <c r="N13" s="53"/>
      <c r="O13" s="53"/>
      <c r="P13" s="53"/>
    </row>
    <row r="14" spans="1:16" ht="18.600000000000001" thickBot="1" x14ac:dyDescent="0.4">
      <c r="C14" s="347"/>
      <c r="D14" s="348"/>
      <c r="E14" s="348"/>
      <c r="F14" s="53"/>
      <c r="G14" s="53"/>
      <c r="H14" s="55"/>
      <c r="I14" s="55"/>
      <c r="J14" s="53"/>
      <c r="L14" s="53"/>
      <c r="M14" s="53"/>
      <c r="N14" s="53"/>
      <c r="O14" s="53"/>
      <c r="P14" s="53"/>
    </row>
    <row r="15" spans="1:16" s="575" customFormat="1" ht="50.1" customHeight="1" x14ac:dyDescent="0.25">
      <c r="A15" s="861" t="s">
        <v>137</v>
      </c>
      <c r="B15" s="862"/>
      <c r="C15" s="862"/>
      <c r="D15" s="863"/>
      <c r="E15" s="584" t="s">
        <v>140</v>
      </c>
      <c r="F15" s="574"/>
      <c r="H15" s="574"/>
      <c r="I15" s="574"/>
    </row>
    <row r="16" spans="1:16" x14ac:dyDescent="0.35">
      <c r="A16" s="424" t="s">
        <v>113</v>
      </c>
      <c r="B16" s="425" t="s">
        <v>114</v>
      </c>
      <c r="C16" s="426" t="s">
        <v>115</v>
      </c>
      <c r="D16" s="427" t="s">
        <v>116</v>
      </c>
      <c r="E16" s="428" t="s">
        <v>158</v>
      </c>
      <c r="F16" s="55"/>
      <c r="G16" s="53"/>
      <c r="H16" s="55"/>
      <c r="I16" s="55"/>
      <c r="J16" s="53"/>
      <c r="L16" s="53"/>
      <c r="M16" s="53"/>
      <c r="N16" s="53"/>
      <c r="O16" s="53"/>
      <c r="P16" s="53"/>
    </row>
    <row r="17" spans="1:16" x14ac:dyDescent="0.35">
      <c r="A17" s="429">
        <v>0</v>
      </c>
      <c r="B17" s="430">
        <v>6500</v>
      </c>
      <c r="C17" s="431">
        <f>IF(E15="depuis le 01/01/2021",0.0387,IF(E15="01/09/2017 - 31/12/2020",0.03945,0))</f>
        <v>3.8699999999999998E-2</v>
      </c>
      <c r="D17" s="350">
        <f>B17*C17</f>
        <v>251.54999999999998</v>
      </c>
      <c r="E17" s="351">
        <f>B17*C17</f>
        <v>251.54999999999998</v>
      </c>
      <c r="F17" s="55"/>
      <c r="G17" s="53"/>
      <c r="H17" s="55"/>
      <c r="I17" s="55"/>
      <c r="J17" s="53"/>
      <c r="L17" s="53"/>
      <c r="M17" s="53"/>
      <c r="N17" s="53"/>
      <c r="O17" s="53"/>
      <c r="P17" s="53"/>
    </row>
    <row r="18" spans="1:16" x14ac:dyDescent="0.35">
      <c r="A18" s="429">
        <v>6500</v>
      </c>
      <c r="B18" s="430">
        <v>17000</v>
      </c>
      <c r="C18" s="431">
        <f>IF(E15="depuis le 01/01/2021",0.01596,IF(E15="01/09/2017 - 31/12/2020",0.01627,0))</f>
        <v>1.5959999999999998E-2</v>
      </c>
      <c r="D18" s="350">
        <f>(B18-A18)*C18</f>
        <v>167.57999999999998</v>
      </c>
      <c r="E18" s="351">
        <f>E17+D18</f>
        <v>419.13</v>
      </c>
      <c r="F18" s="55"/>
      <c r="G18" s="53"/>
      <c r="H18" s="55"/>
      <c r="I18" s="55"/>
      <c r="J18" s="53"/>
      <c r="L18" s="53"/>
      <c r="M18" s="53"/>
      <c r="N18" s="53"/>
      <c r="O18" s="53"/>
      <c r="P18" s="53"/>
    </row>
    <row r="19" spans="1:16" x14ac:dyDescent="0.35">
      <c r="A19" s="429">
        <v>17000</v>
      </c>
      <c r="B19" s="430">
        <v>60000</v>
      </c>
      <c r="C19" s="431">
        <f>IF(E15="depuis le 01/01/2021",0.01064,IF(E15="01/09/2017 - 31/12/2020",0.01085,0))</f>
        <v>1.064E-2</v>
      </c>
      <c r="D19" s="350">
        <f t="shared" ref="D19" si="1">(B19-A19)*C19</f>
        <v>457.52</v>
      </c>
      <c r="E19" s="351">
        <f>E18+D19</f>
        <v>876.65</v>
      </c>
      <c r="F19" s="55"/>
      <c r="G19" s="53"/>
      <c r="H19" s="55"/>
      <c r="I19" s="55"/>
      <c r="J19" s="53"/>
      <c r="L19" s="53"/>
      <c r="M19" s="53"/>
      <c r="N19" s="53"/>
      <c r="O19" s="53"/>
      <c r="P19" s="53"/>
    </row>
    <row r="20" spans="1:16" ht="18.600000000000001" thickBot="1" x14ac:dyDescent="0.4">
      <c r="A20" s="432">
        <v>60000</v>
      </c>
      <c r="B20" s="586">
        <v>0</v>
      </c>
      <c r="C20" s="433">
        <f>IF(E15="depuis le 01/01/2021",0.00799,IF(E15="01/09/2017 - 31/12/2020",0.00814,0))</f>
        <v>7.9900000000000006E-3</v>
      </c>
      <c r="D20" s="585"/>
      <c r="E20" s="349"/>
      <c r="F20" s="55"/>
      <c r="G20" s="53"/>
      <c r="H20" s="55"/>
      <c r="I20" s="55"/>
      <c r="J20" s="53"/>
      <c r="L20" s="53"/>
      <c r="M20" s="53"/>
      <c r="N20" s="53"/>
      <c r="O20" s="53"/>
      <c r="P20" s="53"/>
    </row>
    <row r="21" spans="1:16" ht="18.600000000000001" thickBot="1" x14ac:dyDescent="0.4">
      <c r="C21" s="347"/>
      <c r="D21" s="348"/>
      <c r="E21" s="348"/>
      <c r="F21" s="55"/>
      <c r="G21" s="53"/>
      <c r="H21" s="55"/>
      <c r="I21" s="55"/>
      <c r="J21" s="53"/>
      <c r="L21" s="53"/>
      <c r="M21" s="53"/>
      <c r="N21" s="53"/>
      <c r="O21" s="53"/>
      <c r="P21" s="53"/>
    </row>
    <row r="22" spans="1:16" s="575" customFormat="1" ht="50.1" customHeight="1" x14ac:dyDescent="0.25">
      <c r="A22" s="861" t="s">
        <v>138</v>
      </c>
      <c r="B22" s="862"/>
      <c r="C22" s="862"/>
      <c r="D22" s="863"/>
      <c r="E22" s="584" t="s">
        <v>141</v>
      </c>
      <c r="F22" s="574"/>
      <c r="H22" s="574"/>
      <c r="I22" s="574"/>
    </row>
    <row r="23" spans="1:16" x14ac:dyDescent="0.35">
      <c r="A23" s="424" t="s">
        <v>113</v>
      </c>
      <c r="B23" s="425" t="s">
        <v>114</v>
      </c>
      <c r="C23" s="426" t="s">
        <v>115</v>
      </c>
      <c r="D23" s="427" t="s">
        <v>116</v>
      </c>
      <c r="E23" s="428" t="s">
        <v>158</v>
      </c>
      <c r="F23" s="55"/>
      <c r="G23" s="53"/>
      <c r="H23" s="55"/>
      <c r="I23" s="55"/>
      <c r="J23" s="53"/>
      <c r="L23" s="53"/>
      <c r="M23" s="53"/>
      <c r="N23" s="53"/>
      <c r="O23" s="53"/>
      <c r="P23" s="53"/>
    </row>
    <row r="24" spans="1:16" x14ac:dyDescent="0.35">
      <c r="A24" s="434">
        <v>0</v>
      </c>
      <c r="B24" s="350">
        <v>15000</v>
      </c>
      <c r="C24" s="431" cm="1">
        <f t="array" ref="C24">_xlfn.IFS(E22="31/05/2016 - 28/02/2018",0.04275,E22="01/03/2018 - 28/12/2018",0.04168,E22="29/12/2018 - 28/02/2020",0.04275,E22="depuis le 01/03/2020",0.04232)</f>
        <v>4.2320000000000003E-2</v>
      </c>
      <c r="D24" s="350">
        <f>B24*C24</f>
        <v>634.80000000000007</v>
      </c>
      <c r="E24" s="351">
        <f>B24*C24</f>
        <v>634.80000000000007</v>
      </c>
      <c r="F24" s="55"/>
      <c r="G24" s="53"/>
      <c r="H24" s="55"/>
      <c r="I24" s="55"/>
      <c r="J24" s="53"/>
      <c r="L24" s="53"/>
      <c r="M24" s="53"/>
      <c r="N24" s="53"/>
      <c r="O24" s="53"/>
      <c r="P24" s="53"/>
    </row>
    <row r="25" spans="1:16" x14ac:dyDescent="0.35">
      <c r="A25" s="434">
        <v>15001</v>
      </c>
      <c r="B25" s="350">
        <v>50000</v>
      </c>
      <c r="C25" s="431" cm="1">
        <f t="array" ref="C25">_xlfn.IFS(E22="31/05/2016 - 28/02/2018",0.03325,E22="01/03/2018 - 28/12/2018",0.03242,E22="29/12/2018 - 28/02/2020",0.03325,E22="depuis le 01/03/2020",0.03292)</f>
        <v>3.2919999999999998E-2</v>
      </c>
      <c r="D25" s="350">
        <f>(B25-A25)*C25</f>
        <v>1152.1670799999999</v>
      </c>
      <c r="E25" s="351">
        <f>E24+D25</f>
        <v>1786.9670799999999</v>
      </c>
      <c r="F25" s="55"/>
      <c r="G25" s="53"/>
      <c r="H25" s="55"/>
      <c r="I25" s="55"/>
      <c r="J25" s="53"/>
      <c r="L25" s="53"/>
      <c r="M25" s="53"/>
      <c r="N25" s="53"/>
      <c r="O25" s="53"/>
      <c r="P25" s="53"/>
    </row>
    <row r="26" spans="1:16" x14ac:dyDescent="0.35">
      <c r="A26" s="434">
        <v>50001</v>
      </c>
      <c r="B26" s="350">
        <v>150000</v>
      </c>
      <c r="C26" s="431" cm="1">
        <f t="array" ref="C26">_xlfn.IFS(E22="31/05/2016 - 28/02/2018",0.02375,E22="01/03/2018 - 28/12/2018",0.02316,E22="29/12/2018 - 28/02/2020",0.02375,E22="depuis le 01/03/2020",0.02351)</f>
        <v>2.351E-2</v>
      </c>
      <c r="D26" s="350">
        <f t="shared" ref="D26:D27" si="2">(B26-A26)*C26</f>
        <v>2350.97649</v>
      </c>
      <c r="E26" s="351">
        <f>E25+D26</f>
        <v>4137.9435699999995</v>
      </c>
      <c r="F26" s="55"/>
      <c r="G26" s="53"/>
      <c r="H26" s="55"/>
      <c r="I26" s="55"/>
      <c r="J26" s="53"/>
      <c r="L26" s="53"/>
      <c r="M26" s="53"/>
      <c r="N26" s="53"/>
      <c r="O26" s="53"/>
      <c r="P26" s="53"/>
    </row>
    <row r="27" spans="1:16" x14ac:dyDescent="0.35">
      <c r="A27" s="435">
        <v>150001</v>
      </c>
      <c r="B27" s="352">
        <v>300000</v>
      </c>
      <c r="C27" s="431" cm="1">
        <f t="array" ref="C27">_xlfn.IFS(E22="31/05/2016 - 28/02/2018",0.01425,E22="01/03/2018 - 28/12/2018",0.01389,E22="29/12/2018 - 28/02/2020",0.01425,E22="depuis le 01/03/2020",0.01411)</f>
        <v>1.4109999999999999E-2</v>
      </c>
      <c r="D27" s="352">
        <f t="shared" si="2"/>
        <v>2116.4858899999999</v>
      </c>
      <c r="E27" s="353">
        <f>E26+D27</f>
        <v>6254.4294599999994</v>
      </c>
      <c r="F27" s="55"/>
      <c r="G27" s="53"/>
      <c r="H27" s="55"/>
      <c r="I27" s="55"/>
      <c r="J27" s="53"/>
      <c r="L27" s="53"/>
      <c r="M27" s="53"/>
      <c r="N27" s="53"/>
      <c r="O27" s="53"/>
      <c r="P27" s="53"/>
    </row>
    <row r="28" spans="1:16" ht="18.600000000000001" thickBot="1" x14ac:dyDescent="0.4">
      <c r="A28" s="436">
        <v>300000</v>
      </c>
      <c r="B28" s="585">
        <v>0</v>
      </c>
      <c r="C28" s="433" cm="1">
        <f t="array" ref="C28">_xlfn.IFS(E22="31/05/2016 - 28/02/2018",0.00713,E22="01/03/2018 - 28/12/2018",0.00695,E22="29/12/2018 - 28/02/2020",0.00713,E22="depuis le 01/03/2020",0.00705)</f>
        <v>7.0499999999999998E-3</v>
      </c>
      <c r="D28" s="585"/>
      <c r="E28" s="349"/>
      <c r="F28" s="55"/>
      <c r="G28" s="53"/>
      <c r="H28" s="55"/>
      <c r="I28" s="55"/>
      <c r="J28" s="53"/>
      <c r="L28" s="53"/>
      <c r="M28" s="53"/>
      <c r="N28" s="53"/>
      <c r="O28" s="53"/>
      <c r="P28" s="53"/>
    </row>
    <row r="29" spans="1:16" ht="18.600000000000001" thickBot="1" x14ac:dyDescent="0.4">
      <c r="C29" s="347"/>
      <c r="D29" s="348"/>
      <c r="E29" s="348"/>
      <c r="F29" s="55"/>
      <c r="G29" s="53"/>
      <c r="H29" s="55"/>
      <c r="I29" s="55"/>
      <c r="J29" s="53"/>
      <c r="L29" s="53"/>
      <c r="M29" s="53"/>
      <c r="N29" s="53"/>
      <c r="O29" s="53"/>
      <c r="P29" s="53"/>
    </row>
    <row r="30" spans="1:16" s="575" customFormat="1" ht="50.1" customHeight="1" x14ac:dyDescent="0.25">
      <c r="A30" s="861" t="s">
        <v>139</v>
      </c>
      <c r="B30" s="862"/>
      <c r="C30" s="862"/>
      <c r="D30" s="863"/>
      <c r="E30" s="576" t="s">
        <v>142</v>
      </c>
      <c r="F30" s="574"/>
      <c r="H30" s="574"/>
      <c r="I30" s="574"/>
    </row>
    <row r="31" spans="1:16" x14ac:dyDescent="0.35">
      <c r="A31" s="424" t="s">
        <v>113</v>
      </c>
      <c r="B31" s="425" t="s">
        <v>114</v>
      </c>
      <c r="C31" s="426" t="s">
        <v>115</v>
      </c>
      <c r="D31" s="427" t="s">
        <v>116</v>
      </c>
      <c r="E31" s="428" t="s">
        <v>158</v>
      </c>
      <c r="F31" s="55"/>
      <c r="G31" s="53"/>
      <c r="H31" s="55"/>
      <c r="I31" s="55"/>
      <c r="J31" s="347"/>
      <c r="K31" s="348"/>
      <c r="L31" s="348"/>
      <c r="M31" s="53"/>
      <c r="N31" s="53"/>
      <c r="O31" s="53"/>
      <c r="P31" s="53"/>
    </row>
    <row r="32" spans="1:16" x14ac:dyDescent="0.35">
      <c r="A32" s="434">
        <v>0</v>
      </c>
      <c r="B32" s="350">
        <v>1068</v>
      </c>
      <c r="C32" s="431">
        <v>3.5999999999999997E-2</v>
      </c>
      <c r="D32" s="350">
        <f>B32*C32</f>
        <v>38.448</v>
      </c>
      <c r="E32" s="351">
        <f>B32*C32</f>
        <v>38.448</v>
      </c>
      <c r="F32" s="55"/>
      <c r="G32" s="53"/>
      <c r="H32" s="55"/>
      <c r="I32" s="55"/>
      <c r="J32" s="347"/>
      <c r="K32" s="348"/>
      <c r="L32" s="348"/>
      <c r="M32" s="53"/>
      <c r="N32" s="53"/>
      <c r="O32" s="53"/>
      <c r="P32" s="53"/>
    </row>
    <row r="33" spans="1:16" x14ac:dyDescent="0.35">
      <c r="A33" s="434">
        <v>1069</v>
      </c>
      <c r="B33" s="350">
        <v>2135</v>
      </c>
      <c r="C33" s="431">
        <v>2.4E-2</v>
      </c>
      <c r="D33" s="350">
        <f>(B33-A33)*C33</f>
        <v>25.584</v>
      </c>
      <c r="E33" s="351">
        <f>E32+D33</f>
        <v>64.031999999999996</v>
      </c>
      <c r="F33" s="55"/>
      <c r="G33" s="53"/>
      <c r="H33" s="55"/>
      <c r="I33" s="55"/>
      <c r="J33" s="347"/>
      <c r="K33" s="348"/>
      <c r="L33" s="348"/>
      <c r="M33" s="53"/>
      <c r="N33" s="53"/>
      <c r="O33" s="53"/>
      <c r="P33" s="53"/>
    </row>
    <row r="34" spans="1:16" x14ac:dyDescent="0.35">
      <c r="A34" s="434">
        <v>2136</v>
      </c>
      <c r="B34" s="350">
        <v>3964</v>
      </c>
      <c r="C34" s="431">
        <v>1.2E-2</v>
      </c>
      <c r="D34" s="350">
        <f t="shared" ref="D34:D35" si="3">(B34-A34)*C34</f>
        <v>21.936</v>
      </c>
      <c r="E34" s="351">
        <f>E33+D34</f>
        <v>85.967999999999989</v>
      </c>
      <c r="F34" s="55"/>
      <c r="G34" s="53"/>
      <c r="H34" s="55"/>
      <c r="I34" s="55"/>
      <c r="J34" s="347"/>
      <c r="K34" s="348"/>
      <c r="L34" s="348"/>
      <c r="M34" s="53"/>
      <c r="N34" s="53"/>
      <c r="O34" s="53"/>
      <c r="P34" s="53"/>
    </row>
    <row r="35" spans="1:16" x14ac:dyDescent="0.35">
      <c r="A35" s="435">
        <v>3965</v>
      </c>
      <c r="B35" s="352">
        <v>9147</v>
      </c>
      <c r="C35" s="431">
        <v>6.0000000000000001E-3</v>
      </c>
      <c r="D35" s="352">
        <f t="shared" si="3"/>
        <v>31.092000000000002</v>
      </c>
      <c r="E35" s="353">
        <f>E34+D35</f>
        <v>117.05999999999999</v>
      </c>
      <c r="F35" s="55"/>
      <c r="G35" s="53"/>
      <c r="H35" s="55"/>
      <c r="I35" s="55"/>
      <c r="J35" s="347"/>
      <c r="K35" s="348"/>
      <c r="L35" s="348"/>
      <c r="M35" s="53"/>
      <c r="N35" s="53"/>
      <c r="O35" s="53"/>
      <c r="P35" s="53"/>
    </row>
    <row r="36" spans="1:16" ht="18.600000000000001" thickBot="1" x14ac:dyDescent="0.4">
      <c r="A36" s="436">
        <v>9147</v>
      </c>
      <c r="B36" s="585">
        <v>0</v>
      </c>
      <c r="C36" s="433">
        <v>3.0000000000000001E-3</v>
      </c>
      <c r="D36" s="585"/>
      <c r="E36" s="349"/>
      <c r="F36" s="55"/>
      <c r="G36" s="53"/>
      <c r="H36" s="55"/>
      <c r="I36" s="55"/>
      <c r="J36" s="347"/>
      <c r="K36" s="348"/>
      <c r="L36" s="348"/>
      <c r="M36" s="53"/>
      <c r="N36" s="53"/>
      <c r="O36" s="53"/>
      <c r="P36" s="53"/>
    </row>
  </sheetData>
  <sheetProtection algorithmName="SHA-512" hashValue="604po2aMpkXFz7ZZlyxnHA5HVV2nkmlHR1rAqkBwDfUdDoIKRixzJtiGLZOxn7PAVHDiGMVPPZ0mvjKtCOtsQw==" saltValue="a1SK3/Nbe6U8Dw3uIv7mpA==" spinCount="100000" sheet="1" insertRows="0" deleteRows="0" selectLockedCells="1"/>
  <mergeCells count="5">
    <mergeCell ref="A2:E6"/>
    <mergeCell ref="A15:D15"/>
    <mergeCell ref="A22:D22"/>
    <mergeCell ref="A30:D30"/>
    <mergeCell ref="A8:D8"/>
  </mergeCells>
  <dataValidations count="2">
    <dataValidation type="list" allowBlank="1" showInputMessage="1" showErrorMessage="1" promptTitle="version" prompt="choisir la version du tarif" sqref="E15 E8" xr:uid="{0A9C634B-4813-4DC8-847A-78FB415E2DC2}">
      <formula1>"01/09/2017 - 31/12/2020,depuis le 01/01/2021"</formula1>
    </dataValidation>
    <dataValidation type="list" showInputMessage="1" showErrorMessage="1" sqref="E22" xr:uid="{1DE70F0A-2F2C-45C5-AFCC-8D5FA213DB6E}">
      <formula1>"31/05/2016 - 28/02/2018,01/03/2018 - 28/12/2018,29/12/2018 - 28/02/2020,depuis le 01/03/2020"</formula1>
    </dataValidation>
  </dataValidation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EDF SI Poursuivant</vt:lpstr>
      <vt:lpstr>EDF SI Adjudictaire</vt:lpstr>
      <vt:lpstr>EDF Sûretés</vt:lpstr>
      <vt:lpstr>Emoluments</vt:lpstr>
      <vt:lpstr>tranches emolument</vt:lpstr>
      <vt:lpstr>'EDF SI Poursuivant'!Impression_des_titres</vt:lpstr>
      <vt:lpstr>'EDF SI Poursuivant'!Zone_d_impression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Berthillon</dc:creator>
  <cp:lastModifiedBy>Véronique JEANDE</cp:lastModifiedBy>
  <cp:lastPrinted>2019-11-05T17:28:40Z</cp:lastPrinted>
  <dcterms:created xsi:type="dcterms:W3CDTF">2008-04-04T04:41:57Z</dcterms:created>
  <dcterms:modified xsi:type="dcterms:W3CDTF">2021-07-02T09:51:56Z</dcterms:modified>
</cp:coreProperties>
</file>